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ýdavky 2014" sheetId="1" r:id="rId1"/>
    <sheet name="Príjmy 201" sheetId="2" r:id="rId2"/>
  </sheets>
  <definedNames/>
  <calcPr fullCalcOnLoad="1"/>
</workbook>
</file>

<file path=xl/sharedStrings.xml><?xml version="1.0" encoding="utf-8"?>
<sst xmlns="http://schemas.openxmlformats.org/spreadsheetml/2006/main" count="902" uniqueCount="486">
  <si>
    <t>Bežné výdavky</t>
  </si>
  <si>
    <t xml:space="preserve">PROGRAM </t>
  </si>
  <si>
    <t>v tis. Sk</t>
  </si>
  <si>
    <t>v tis. Eur</t>
  </si>
  <si>
    <t>ROZPOČTU</t>
  </si>
  <si>
    <t>01.1.1 Výdavky verejnej správy</t>
  </si>
  <si>
    <t>1.1.</t>
  </si>
  <si>
    <t>Mzdy, platy, sl.príjmy a ost.osobné vyrovnania</t>
  </si>
  <si>
    <t>Tarifný plat, osob. plat, základný plat</t>
  </si>
  <si>
    <t>Príplatky</t>
  </si>
  <si>
    <t>Odmeny</t>
  </si>
  <si>
    <t>Poistné a príspevok do poisťovní</t>
  </si>
  <si>
    <t>Zdravotné poistenie</t>
  </si>
  <si>
    <t>Nemocenské poistenie</t>
  </si>
  <si>
    <t>Starobné poistenie</t>
  </si>
  <si>
    <t>Úrazové poistenie</t>
  </si>
  <si>
    <t>Invalidné poistenie</t>
  </si>
  <si>
    <t>Poistenie v nezamestnanosti</t>
  </si>
  <si>
    <t>Poistenie do rezervného fondu</t>
  </si>
  <si>
    <t>Príspevky na doplnkové dôchod. Poistenie</t>
  </si>
  <si>
    <t>Poistné do Všeobecnej zdravotnej poisťovne</t>
  </si>
  <si>
    <t>Poistné do ostatných zdravotných poisťovní</t>
  </si>
  <si>
    <t>625 001</t>
  </si>
  <si>
    <t>Na nemocenské poistenie</t>
  </si>
  <si>
    <t>625 002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</si>
  <si>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</si>
  <si>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</si>
  <si>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</si>
  <si>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</si>
  <si>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</si>
  <si>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Príspevok do doplnkových dôchodkových poisťovní</t>
  </si>
  <si>
    <t>Tovary a služby</t>
  </si>
  <si>
    <t>z toho</t>
  </si>
  <si>
    <t>Cestovné náhrady</t>
  </si>
  <si>
    <t>631 001</t>
  </si>
  <si>
    <t>Tuzemské</t>
  </si>
  <si>
    <t>Energie, voda a telef.náklady</t>
  </si>
  <si>
    <t>Energie-splatka plynu OcÚ, športový areál</t>
  </si>
  <si>
    <t>632 001 1</t>
  </si>
  <si>
    <t>Energie</t>
  </si>
  <si>
    <t>Vodné VVS</t>
  </si>
  <si>
    <t>Poštovné služby a telekomunikačné služby</t>
  </si>
  <si>
    <t>Internetové služby</t>
  </si>
  <si>
    <t>1.3.</t>
  </si>
  <si>
    <t xml:space="preserve">Materiál </t>
  </si>
  <si>
    <t>Interiérové vybavenie</t>
  </si>
  <si>
    <t>Všeobecný materiál(kancel.potr.,čist.potr....</t>
  </si>
  <si>
    <t>Špeciálny materiál</t>
  </si>
  <si>
    <t>Knihy, časopisy, noviny, učebnice, uč. pomôcky.....</t>
  </si>
  <si>
    <t>Softvér a licencie</t>
  </si>
  <si>
    <t>Palivo, mazivá, oleje, špeciálne kvapaliny</t>
  </si>
  <si>
    <t>Reprezentačné</t>
  </si>
  <si>
    <t>Dopravné</t>
  </si>
  <si>
    <t>634 001</t>
  </si>
  <si>
    <t>Servis, údržba, opravy a výdavky s tým spojené</t>
  </si>
  <si>
    <t>Poistenie zákonne , havarijné Caddy</t>
  </si>
  <si>
    <t>Prepravné a nájom dopravných prostriedkov</t>
  </si>
  <si>
    <t>Karty, známky poplatky</t>
  </si>
  <si>
    <t>Rutinná a štandartná údržba,budov,výp.techniky</t>
  </si>
  <si>
    <t>635 001</t>
  </si>
  <si>
    <t>Interiérového vybavenia</t>
  </si>
  <si>
    <t>635 002</t>
  </si>
  <si>
    <t>Výpočtovej techniky</t>
  </si>
  <si>
    <t>Prevádzkových strojov, prístrojov, zariadení, techniky</t>
  </si>
  <si>
    <t>Špeciálne stroje prístroje, zariadenia, techniky a náradia</t>
  </si>
  <si>
    <t>Budov, objektov alebo ich častí ( budova a zariad. OcU)</t>
  </si>
  <si>
    <t>Nájomné za prenájom</t>
  </si>
  <si>
    <t>Prenájom pozemkov FNM</t>
  </si>
  <si>
    <t>Prvádzkových srojov, prístrojov, zariadení, techniky a náradia ( rohože )</t>
  </si>
  <si>
    <t>Služby</t>
  </si>
  <si>
    <t>637 001</t>
  </si>
  <si>
    <t>Školenia, kurzy, semináre, porady, konferencie, symp.</t>
  </si>
  <si>
    <t>Propagácia, reklama a inzercia</t>
  </si>
  <si>
    <t>Všeobecné služby (spoločné úradovne )</t>
  </si>
  <si>
    <t>Všeobecné služby</t>
  </si>
  <si>
    <t>Špeciálne služby (prístup na portál VVS.SR )</t>
  </si>
  <si>
    <t>Štúdie - verejné obstáranie</t>
  </si>
  <si>
    <t>Poplatky a odvody (SOZA, SLOVGRAM)</t>
  </si>
  <si>
    <t>Stravovanie</t>
  </si>
  <si>
    <t>Poistné (stavby ,majetok, zariadenie)</t>
  </si>
  <si>
    <t>Prídel do sociálneho fondu OcÚ</t>
  </si>
  <si>
    <t>Kolkové známky</t>
  </si>
  <si>
    <t>Odmeny a príspevky-poslanci ob.zastup.</t>
  </si>
  <si>
    <t>Odmeny zamestnancov mimopracovného pomeru (dohoda o vykonaní práce)</t>
  </si>
  <si>
    <t>Reprezentačné výdavky( reštauračné zariadenia )</t>
  </si>
  <si>
    <t>Bežné transfery</t>
  </si>
  <si>
    <t>Platby za výkon spoločný úrad</t>
  </si>
  <si>
    <t>Platby za výkon spolč. Údanu na úseku opatrov.služba</t>
  </si>
  <si>
    <t>Členské ZMOS, ZOHT , PSI, RVC</t>
  </si>
  <si>
    <t>1.2.</t>
  </si>
  <si>
    <t>01.3.3 Iné všeobecné služby /matrika/</t>
  </si>
  <si>
    <t>Energie, voda a komunikácie</t>
  </si>
  <si>
    <t>Poštové služby a telekomunikačné služby</t>
  </si>
  <si>
    <t>Všeobecný materiál</t>
  </si>
  <si>
    <t>Rutinná a štandartná údržba</t>
  </si>
  <si>
    <t>Telekomunikačne techniky</t>
  </si>
  <si>
    <t>Odmeny a príspevky</t>
  </si>
  <si>
    <t xml:space="preserve">01.1.2 Finančná a rozpočtová oblasť </t>
  </si>
  <si>
    <t>Splácanie úrokov v tuzemsku</t>
  </si>
  <si>
    <t>651 002  10</t>
  </si>
  <si>
    <t>Banke a pobočke zahraničnej banky</t>
  </si>
  <si>
    <t>651 002  20</t>
  </si>
  <si>
    <t>651 002  30</t>
  </si>
  <si>
    <t>Subjektu verejnej správy</t>
  </si>
  <si>
    <t>Splácanie úrokov z komerčných úverov (bytovky)</t>
  </si>
  <si>
    <t xml:space="preserve">Špeciálne služby - auditorské </t>
  </si>
  <si>
    <t>Poplatky a odvody ( poplatky banke )</t>
  </si>
  <si>
    <t>01.7.0 Transakcie verejného dlhu</t>
  </si>
  <si>
    <t>Úroky z úveru</t>
  </si>
  <si>
    <t>02.2.2 Civilná obrana</t>
  </si>
  <si>
    <t>3.1.</t>
  </si>
  <si>
    <t>03.2.0 Ochrana pred požiarmi</t>
  </si>
  <si>
    <t>3.2.</t>
  </si>
  <si>
    <t>Pracovné odevy, obuv a pracovné pomôcky</t>
  </si>
  <si>
    <t>Budov, objektov alebo ich častí</t>
  </si>
  <si>
    <t>Poistné</t>
  </si>
  <si>
    <t>Odmeny zamestnancov mimopracovného pomeru</t>
  </si>
  <si>
    <t>04.1.2 Všeobecno-pracovná oblasť - aktivač.čin.</t>
  </si>
  <si>
    <t xml:space="preserve">odmeny </t>
  </si>
  <si>
    <t>Prevádzkové stroje, prístroje zariadenia</t>
  </si>
  <si>
    <t>04.5.1 Cestná doprava</t>
  </si>
  <si>
    <t>5.</t>
  </si>
  <si>
    <t>Všeobecný materiál ( posýpový materiál )</t>
  </si>
  <si>
    <t>Budov, objektov alebo ich častí (cesty,chodníky)</t>
  </si>
  <si>
    <r>
      <t xml:space="preserve">              </t>
    </r>
    <r>
      <rPr>
        <b/>
        <sz val="8"/>
        <rFont val="Arial"/>
        <family val="2"/>
      </rPr>
      <t xml:space="preserve">  636</t>
    </r>
  </si>
  <si>
    <t>Nájomné</t>
  </si>
  <si>
    <t>Prenájom pozemkov FNM (cesta okolo Torysy)</t>
  </si>
  <si>
    <t>05.1.0 Nakladanie s odpadmi</t>
  </si>
  <si>
    <t>4.1.</t>
  </si>
  <si>
    <t>Smetné nádoby</t>
  </si>
  <si>
    <t>Potraviny</t>
  </si>
  <si>
    <t>Nájom za kontajner</t>
  </si>
  <si>
    <t>Všeobecné služby likvidácia TKO</t>
  </si>
  <si>
    <t>Všeobecné služby likvidácia TKO - recykl. Fond</t>
  </si>
  <si>
    <t>05.2.0 Nakladanie s odpad.vodami (kanalizácia)</t>
  </si>
  <si>
    <t>odpadovými vodami (ČOV a kanalizácia )</t>
  </si>
  <si>
    <t>4.2.</t>
  </si>
  <si>
    <t>Materiál</t>
  </si>
  <si>
    <t>Všobecný materiál na VK, ČOV, čistiace a hyg. potr...</t>
  </si>
  <si>
    <t>Doprava</t>
  </si>
  <si>
    <t>Palivo, mazivo, oleje</t>
  </si>
  <si>
    <t>Prepravné a prenájom doprav. Prostriedkov -traktor</t>
  </si>
  <si>
    <t>Prevádzkových strojov,prístrojov a zariadení-čerpadla</t>
  </si>
  <si>
    <t xml:space="preserve">Nájomné </t>
  </si>
  <si>
    <t>Nájomné FNM - pozemok pod ČOV</t>
  </si>
  <si>
    <t xml:space="preserve">Prevadzkovanie verej. kanalizácie </t>
  </si>
  <si>
    <t>Všeobec. Služby-odber vzoriek</t>
  </si>
  <si>
    <t>Rozbory odpadovej vody a techn. Servis</t>
  </si>
  <si>
    <t>Poistné budovy a zariadenia ČOV</t>
  </si>
  <si>
    <t xml:space="preserve">05.6.0 Ochrana životného prostredia </t>
  </si>
  <si>
    <t>9.2.</t>
  </si>
  <si>
    <t>632 001</t>
  </si>
  <si>
    <t>Vodné, stočné</t>
  </si>
  <si>
    <t>Špeciálne služby</t>
  </si>
  <si>
    <t>prevádzkové stroje, prístroje, zariadenia</t>
  </si>
  <si>
    <t>Palivo kosačky</t>
  </si>
  <si>
    <t>Palivo,mazivo</t>
  </si>
  <si>
    <t>Prenájom traktora</t>
  </si>
  <si>
    <t>Rutina a štandartná údržba</t>
  </si>
  <si>
    <t>Údržba kosačiek</t>
  </si>
  <si>
    <t>Údržba potokov a verej. priestranstiev</t>
  </si>
  <si>
    <t>Poplatky, odvody</t>
  </si>
  <si>
    <t>poistné</t>
  </si>
  <si>
    <t>Nájomné FNM - pozemok PPO</t>
  </si>
  <si>
    <t>06.2.0 Rozvoj obcí</t>
  </si>
  <si>
    <t>10.3.2.</t>
  </si>
  <si>
    <t>Tarifný plat</t>
  </si>
  <si>
    <t>Poistné, odvody</t>
  </si>
  <si>
    <t>Rutinná a štandartná údržba (výsadba stromov..)</t>
  </si>
  <si>
    <t>Školenie pracovníkov bezpečnosť pri práci</t>
  </si>
  <si>
    <t>1.4.</t>
  </si>
  <si>
    <t xml:space="preserve">Prídel do sociálneho fondu </t>
  </si>
  <si>
    <t>06.3.0 Zásobovanie vodou</t>
  </si>
  <si>
    <t>9.3.</t>
  </si>
  <si>
    <t>06.4.0 Verejné osvetlenie</t>
  </si>
  <si>
    <t>9.1.</t>
  </si>
  <si>
    <t>Energia</t>
  </si>
  <si>
    <t>Elektrická energia</t>
  </si>
  <si>
    <t>Všeobecný materiál- žiarovky a výbojky VO</t>
  </si>
  <si>
    <t>Údržba verejné osvetlenia</t>
  </si>
  <si>
    <t>Odmeny na základe dohody</t>
  </si>
  <si>
    <t>08.2.0 Kultúrne služby</t>
  </si>
  <si>
    <t>8.1.</t>
  </si>
  <si>
    <t xml:space="preserve">Obecné slávnosti </t>
  </si>
  <si>
    <t>Divadielko</t>
  </si>
  <si>
    <t>Obecné slávnosti</t>
  </si>
  <si>
    <t>8.2.</t>
  </si>
  <si>
    <t>všeobencý materiál</t>
  </si>
  <si>
    <t>Transfer JAZERO</t>
  </si>
  <si>
    <t>Transfer MO SRZ SABINOV</t>
  </si>
  <si>
    <t>08.2.0.5. Knižnice</t>
  </si>
  <si>
    <t>Knižnica</t>
  </si>
  <si>
    <t>Knihy, časopisy</t>
  </si>
  <si>
    <t>08.2.0.9. Kultúrno-spoločneká miestnosť</t>
  </si>
  <si>
    <t>Kultúrno spoločenská miestnosť</t>
  </si>
  <si>
    <t>Interierové vybavenie ( stoly, stoličky )</t>
  </si>
  <si>
    <t>08.3.0 Vysielacie a vydavateľské služby (miestny rozhlas)</t>
  </si>
  <si>
    <t>2.3.</t>
  </si>
  <si>
    <t>2.3.1.</t>
  </si>
  <si>
    <t>Rožkoviansky spravodaj</t>
  </si>
  <si>
    <t>2.3.2.</t>
  </si>
  <si>
    <t>Podporné body</t>
  </si>
  <si>
    <t>Budov, objektov alebo ich častí - obecný rozhlas</t>
  </si>
  <si>
    <t>08.4.0 Náboženstvo a iné sloločenské služby</t>
  </si>
  <si>
    <t>2.2.</t>
  </si>
  <si>
    <t>Prevádzkovanie cintorína</t>
  </si>
  <si>
    <t>Poplatok za pohrebiska</t>
  </si>
  <si>
    <t>08.6.0 Rekreácie , kultúra  a náboženstvo inde neklasifikované</t>
  </si>
  <si>
    <r>
      <t>D</t>
    </r>
    <r>
      <rPr>
        <b/>
        <sz val="8"/>
        <rFont val="Arial"/>
        <family val="2"/>
      </rPr>
      <t>opravne</t>
    </r>
  </si>
  <si>
    <t>Športovo-kultúrna činnosť ( Deň matiek, Stavanie májov,Deň detí, Úcta k starším, Mikuláš, Ohňostroj)</t>
  </si>
  <si>
    <t>Transfery jednotlivcom a nez.PO</t>
  </si>
  <si>
    <t xml:space="preserve">Dotácie </t>
  </si>
  <si>
    <t>08.1.0 Rekreáčne a športové služby</t>
  </si>
  <si>
    <t>7.</t>
  </si>
  <si>
    <t>633 006  10</t>
  </si>
  <si>
    <t>633 006  20</t>
  </si>
  <si>
    <t xml:space="preserve">Všeobecný materiál-ihrisko </t>
  </si>
  <si>
    <t>Poistenie budovy</t>
  </si>
  <si>
    <t>09  Vzdelávanie</t>
  </si>
  <si>
    <t>6.</t>
  </si>
  <si>
    <t>09.1.1.1</t>
  </si>
  <si>
    <t>Predškolská výchova s bežnou starostlivosťou- transfer v rámci verejnej správy MŠ</t>
  </si>
  <si>
    <t>Potraviny – noc v MŠ</t>
  </si>
  <si>
    <t>6.1.</t>
  </si>
  <si>
    <t>Základné vzdelávanie s bežnou starostlivosťou</t>
  </si>
  <si>
    <t>Poistenie budovy MŠ</t>
  </si>
  <si>
    <t>09.1.2.1</t>
  </si>
  <si>
    <t>Poistenie budovy ZŠ</t>
  </si>
  <si>
    <t>6.2.</t>
  </si>
  <si>
    <t>10 Sociálne zabezpečenie</t>
  </si>
  <si>
    <t>10.2.0.2</t>
  </si>
  <si>
    <t>Opatrovateľská služba</t>
  </si>
  <si>
    <t>10.1.</t>
  </si>
  <si>
    <t>10.2.0</t>
  </si>
  <si>
    <t>Opatrovateľská služba-mzdy,odvody,SF</t>
  </si>
  <si>
    <t>Poplatky posudkový lekár</t>
  </si>
  <si>
    <t>Príspevok do sociálneho fondu</t>
  </si>
  <si>
    <t xml:space="preserve">10.7.0.1 </t>
  </si>
  <si>
    <t>Dávky sociálnej pomoci-pomoc občanom v hmotnej a sociálnej núdzi</t>
  </si>
  <si>
    <t>Školské pomôcky, detí v HN</t>
  </si>
  <si>
    <t>Náhrady ( rodinné prídavky záškolákov )</t>
  </si>
  <si>
    <t>10.3.1.</t>
  </si>
  <si>
    <t>Stravovanie detí v HN</t>
  </si>
  <si>
    <t>10.2.</t>
  </si>
  <si>
    <t xml:space="preserve">Transfery -príspevok na stravovanie dôchodcom </t>
  </si>
  <si>
    <t>Príspevok na stravovanie dôchodcom</t>
  </si>
  <si>
    <t xml:space="preserve">10.7.0.3 </t>
  </si>
  <si>
    <t>Terénny sociálny pracovník</t>
  </si>
  <si>
    <t>Mzdy,odvody,SF</t>
  </si>
  <si>
    <t>10.3.3.</t>
  </si>
  <si>
    <t>Poštové služby a telekomunikačné služby- telefón</t>
  </si>
  <si>
    <t xml:space="preserve"> </t>
  </si>
  <si>
    <t>Prispevok na stravovanie dôchodcom</t>
  </si>
  <si>
    <t>Vzdelávacie poukazy</t>
  </si>
  <si>
    <t>Hmotná núdza</t>
  </si>
  <si>
    <t>09.5.0.1</t>
  </si>
  <si>
    <t>Zariadenia pre záujmové vzdelávanieŠKD- transfer v rámci verejnej správy</t>
  </si>
  <si>
    <t>6.3.</t>
  </si>
  <si>
    <t>Školné ŠKD</t>
  </si>
  <si>
    <t>6.5.</t>
  </si>
  <si>
    <t>Réžia ŠJ</t>
  </si>
  <si>
    <t>6.4.</t>
  </si>
  <si>
    <t>09.6.0.1</t>
  </si>
  <si>
    <t>Školské stravovanie v predškolských zariadeniach základných školách- transfer v rámci verejnej správy</t>
  </si>
  <si>
    <t>klub detí</t>
  </si>
  <si>
    <t>Bežné výdavky spolu:</t>
  </si>
  <si>
    <t>Kapitálové  výdavky</t>
  </si>
  <si>
    <t>Nákup drviča</t>
  </si>
  <si>
    <r>
      <t xml:space="preserve">05.2.0                            </t>
    </r>
    <r>
      <rPr>
        <b/>
        <i/>
        <sz val="8"/>
        <rFont val="Arial"/>
        <family val="2"/>
      </rPr>
      <t xml:space="preserve"> Nakladanie s odpad.vodami (kanalizácia)</t>
    </r>
  </si>
  <si>
    <t>Rekonštrukcia ČOV – II. Etapa</t>
  </si>
  <si>
    <t>Realizácia nových stavieb</t>
  </si>
  <si>
    <t>05.2.0                             Nakladanie s odpad.vodami (ČOV-II.etapa)</t>
  </si>
  <si>
    <t>08.2.09                      Prístavba kultúrno-spoločenskej miestnosti</t>
  </si>
  <si>
    <t>Prístavba kultúrno- spoločenskej miestnosti</t>
  </si>
  <si>
    <t>Transfery prísp. organiz. nezaradenej v regis. organ.</t>
  </si>
  <si>
    <t>Prípravná a projektová dokumentácia (ihrisko)</t>
  </si>
  <si>
    <t>Prístavba, nadstavba ZŠ</t>
  </si>
  <si>
    <t xml:space="preserve">717 002  20 </t>
  </si>
  <si>
    <t>Rekonštrukcia a modernizácia XXXXXXX</t>
  </si>
  <si>
    <t>Kapitálové výdavky spolu:</t>
  </si>
  <si>
    <t xml:space="preserve">Výdavkové finančné operácie </t>
  </si>
  <si>
    <t>Splácanie istiny - úveru Jeruzalem</t>
  </si>
  <si>
    <t>821 007  10</t>
  </si>
  <si>
    <t>Splácanie tuzemskej istiny z úverov ŠFRB 30 b.j.</t>
  </si>
  <si>
    <t>821 005  40</t>
  </si>
  <si>
    <t>Splácanie tuzemskej istiny z bankových úverov dlh.</t>
  </si>
  <si>
    <t>821007  00</t>
  </si>
  <si>
    <t>Splác. tuzemskej istiny z úverov ŠFRB  2x15 b.j.</t>
  </si>
  <si>
    <t>Splác. tuzemskej istiny z úverov ŠFRB  2x24 b.j.</t>
  </si>
  <si>
    <t>Sumarizácia</t>
  </si>
  <si>
    <t>Bežné výdavky spolu</t>
  </si>
  <si>
    <t xml:space="preserve">                   </t>
  </si>
  <si>
    <t>Bežné výdavky spollu</t>
  </si>
  <si>
    <t>Kapitálové výdavky spolu</t>
  </si>
  <si>
    <t>Výdavkové finančné operácie</t>
  </si>
  <si>
    <t>Rozpočtové výdavky spolu</t>
  </si>
  <si>
    <t>Prevod prostriedkov do ZŠ s MŠ</t>
  </si>
  <si>
    <t>Spolu</t>
  </si>
  <si>
    <t xml:space="preserve">Bežné príjmy </t>
  </si>
  <si>
    <t xml:space="preserve">Kapitálové príjmy </t>
  </si>
  <si>
    <t>Príjmové finančné operácie</t>
  </si>
  <si>
    <t>Vlastné príjmy RO s právnou subjektivitou</t>
  </si>
  <si>
    <t>Rozpočtové príjmy spolu</t>
  </si>
  <si>
    <t>Hospodárenie celkom</t>
  </si>
  <si>
    <t>12 rokov</t>
  </si>
  <si>
    <t>Rok</t>
  </si>
  <si>
    <t>úrok - mesačný</t>
  </si>
  <si>
    <t>úrok - ročný</t>
  </si>
  <si>
    <t>istina - mesačná</t>
  </si>
  <si>
    <t>istina - ročná</t>
  </si>
  <si>
    <t>Úver na 12 rokov 15 mil. Sk  - cesty,chodníky</t>
  </si>
  <si>
    <t>ANUITA</t>
  </si>
  <si>
    <t>ROK</t>
  </si>
  <si>
    <t>Úrok</t>
  </si>
  <si>
    <t>istina</t>
  </si>
  <si>
    <t>schodok alebo prebytok (25 097 + 16 215) - (13 693 + 80 255)</t>
  </si>
  <si>
    <t>41 312 - 93 948 = - 52 636</t>
  </si>
  <si>
    <t>10% z - 52 636</t>
  </si>
  <si>
    <t>v Eura</t>
  </si>
  <si>
    <t>v  Eura</t>
  </si>
  <si>
    <t>Daňové príjmy - dane z príjmov, dane z majetku</t>
  </si>
  <si>
    <t>Výnos dane z príjmov poukázaný územnej samospráve</t>
  </si>
  <si>
    <t>Daň z pozemkov</t>
  </si>
  <si>
    <t>Daň zo stavieb</t>
  </si>
  <si>
    <t>Daň z bytov</t>
  </si>
  <si>
    <t>Daň z nehnuteľnosti</t>
  </si>
  <si>
    <t>Daňové príjmy - dane za špecifické služby</t>
  </si>
  <si>
    <t>Za psa</t>
  </si>
  <si>
    <t>Za nevýherné hracie automaty</t>
  </si>
  <si>
    <t>Za ubytovanie</t>
  </si>
  <si>
    <t>Za užívanie verejného priestratstva</t>
  </si>
  <si>
    <t>Za komunálne odpady a drobné stavebné odpady</t>
  </si>
  <si>
    <t>Za jadrové zariadenia</t>
  </si>
  <si>
    <t>Nedaň. príjmy - príjmy z podnik.a z vlastníctva majetku        750</t>
  </si>
  <si>
    <t>Dividendy</t>
  </si>
  <si>
    <t>Príjmy z prenajatých pozemkov poľov. Združenie</t>
  </si>
  <si>
    <t>Z prenajatých budov, priestorov, objektov (KSM,ŠA</t>
  </si>
  <si>
    <t>Príjmy z prenájmu hrobových miest</t>
  </si>
  <si>
    <t>Z prenajatých strojov</t>
  </si>
  <si>
    <t>Nedaň. príjmy - administ. poplat. a iné poplat.a platby</t>
  </si>
  <si>
    <t>Správne poplatky</t>
  </si>
  <si>
    <t>Správne poplatky -osvedčovanie</t>
  </si>
  <si>
    <t>Správne poplatky -rybárske lístky</t>
  </si>
  <si>
    <t>Správne poplatky VHP</t>
  </si>
  <si>
    <t>Poplatky za kopírovanie</t>
  </si>
  <si>
    <t>Poplatky za relácie v MR</t>
  </si>
  <si>
    <t>Energia športový areál</t>
  </si>
  <si>
    <t>Energia MŠ a ŠJ (plyn)</t>
  </si>
  <si>
    <t>Poplatky opatrovateľská služba</t>
  </si>
  <si>
    <t>Recyklačný fond</t>
  </si>
  <si>
    <t>Poplatky za stočne</t>
  </si>
  <si>
    <t>Poplatky za smetné nádoby</t>
  </si>
  <si>
    <t>Poplatky - školné MŠ</t>
  </si>
  <si>
    <t>Poplatky - školné ŠKD</t>
  </si>
  <si>
    <t>Poplatky - ŠSZČ</t>
  </si>
  <si>
    <t>Poplatky - réžia ŠJ</t>
  </si>
  <si>
    <t>Poplatky - stravné zamestnanci</t>
  </si>
  <si>
    <t>Poplatky za hrobové miesta</t>
  </si>
  <si>
    <t xml:space="preserve">Úroky  z tuzemských úverov, pôžičiek a vkladov </t>
  </si>
  <si>
    <t>Iné nedaňové príjmy</t>
  </si>
  <si>
    <t>Rodinné prídavky záškolákov</t>
  </si>
  <si>
    <t xml:space="preserve">Transfery v rámci VS - zo št.opatrovateľská služba </t>
  </si>
  <si>
    <t>Transferyv rámci VS - zo št. rozp. Na HN</t>
  </si>
  <si>
    <t xml:space="preserve">Transfery v rámci VS - zo št.rozp. Na ZŠ /z KŠÚ/ </t>
  </si>
  <si>
    <t xml:space="preserve">Transfery v rámci VS - zo št.rozp. Na VP /z KŠU/  </t>
  </si>
  <si>
    <t xml:space="preserve">Transfery v rámci VS - zo št.rozp. Na REGOB </t>
  </si>
  <si>
    <t>Transfery v rámci VS - ESF na MOS</t>
  </si>
  <si>
    <t>Transfery v rámci VS - zo št.rozp. MOS</t>
  </si>
  <si>
    <t>Transfery v rámci VS - zo št.rozp. Na ochranu prírody</t>
  </si>
  <si>
    <t>Bežné príjmy spolu:</t>
  </si>
  <si>
    <t>Kapitálové príjmy</t>
  </si>
  <si>
    <t>Z predaja pozemkov</t>
  </si>
  <si>
    <t>Príjmy zo združených investičných prostriedkov</t>
  </si>
  <si>
    <t>Rekonštrukcia MŠ EUF RR</t>
  </si>
  <si>
    <t xml:space="preserve">Tuzemské úvery, pôžičky a návratné finančné výpomoci      </t>
  </si>
  <si>
    <t>úver na výstavbu 2x24 b.j.</t>
  </si>
  <si>
    <t>ostatné úvery, pôžičky a návratné fin.výpomoci</t>
  </si>
  <si>
    <t xml:space="preserve">Popl. a platby z nepriemys. náhod.pred.služ.         </t>
  </si>
  <si>
    <t>Transfery v rámci VS - ESF na TSP</t>
  </si>
  <si>
    <t>Transfery v rámci VS - zo št.rozp. TSP</t>
  </si>
  <si>
    <t>Transféry v rámci verejnej správy</t>
  </si>
  <si>
    <t>Školné CVČ (ŠSZČ)</t>
  </si>
  <si>
    <t>ZVESENÝ:</t>
  </si>
  <si>
    <t>OBEC ROŽKOVANY</t>
  </si>
  <si>
    <t>Zariadenia pre záujmové vzdelávanieCVČ transfer v rámci verejnej správy</t>
  </si>
  <si>
    <t>Zariadenie - mreže KSM</t>
  </si>
  <si>
    <t>Transfery v rámci VS - zo št.rozp.CESTY</t>
  </si>
  <si>
    <t>Transfery v rámci VS- zo št.rozp. 5%navýšeniemiezd</t>
  </si>
  <si>
    <t xml:space="preserve">Transfery v rámci VS - zo št.rozp. Na MS/z KŠU/  </t>
  </si>
  <si>
    <t xml:space="preserve">Transfery v rámci VS - zo št.rozp. Na SZPz KŠU/  </t>
  </si>
  <si>
    <t>Zvukové a obrazové prostrieky - prenosná súprava</t>
  </si>
  <si>
    <t>470+</t>
  </si>
  <si>
    <t>Potravniny</t>
  </si>
  <si>
    <t>150+</t>
  </si>
  <si>
    <t>Pokuty a penále</t>
  </si>
  <si>
    <t>Preškolenie obsluhy ČOV</t>
  </si>
  <si>
    <t>Advokátske služby - služby pri vysporiadaní majetku</t>
  </si>
  <si>
    <t>Budov, objektov alebo ich častí - športový areal</t>
  </si>
  <si>
    <t>Transfery</t>
  </si>
  <si>
    <t>Transfer z rozpočtu obce-futbalový klub</t>
  </si>
  <si>
    <t>09502 Centrá voľného času</t>
  </si>
  <si>
    <t xml:space="preserve">Obci -poskytnutý transfer </t>
  </si>
  <si>
    <t>Príjmy z výťažkov lotérií</t>
  </si>
  <si>
    <t>Transféry v rámci VS- ROEP</t>
  </si>
  <si>
    <t xml:space="preserve">      NÁVRH  ROZPOČETU  NA ROK 2014</t>
  </si>
  <si>
    <t>Dane z majetku</t>
  </si>
  <si>
    <t>Ostatné príjmy</t>
  </si>
  <si>
    <t>Granty a transféry</t>
  </si>
  <si>
    <t>Granty - OBS</t>
  </si>
  <si>
    <t>Tuzemské bežné granty a transfery zo ŠR</t>
  </si>
  <si>
    <t>Transfer DHZ  z rozpočtu obce</t>
  </si>
  <si>
    <t>Školenie členov DHZ -transfer ŠR</t>
  </si>
  <si>
    <t>Všeobecné služby likvidácia BRO</t>
  </si>
  <si>
    <t>Budov, priestorov objektov</t>
  </si>
  <si>
    <t xml:space="preserve">Všeobec. Služby- čistenie verej. Kanal. </t>
  </si>
  <si>
    <t>Transfr z rozpočtu obce - MOTOKROS</t>
  </si>
  <si>
    <t xml:space="preserve">Všeobecný materiál </t>
  </si>
  <si>
    <t>Oplotenie cintorína</t>
  </si>
  <si>
    <t>Budov, objektov alebo ich častí- chodníkov</t>
  </si>
  <si>
    <t>Transfery v rámci verejnej správy</t>
  </si>
  <si>
    <t>Sociálno znevyhodnené prostredie</t>
  </si>
  <si>
    <t xml:space="preserve">Dopravné značenie v obci 20% spoluúčasť (5180,-€) </t>
  </si>
  <si>
    <t>VYVESENÝ:</t>
  </si>
  <si>
    <t>PREBYTOK BEŹNÉHO ROZPOČTU:</t>
  </si>
  <si>
    <t>SCHODOK KAPITÁLOVÉHO  ROZPOČTU:</t>
  </si>
  <si>
    <t xml:space="preserve">VÝSLEDOK  HOSPODÁRENIA  CELKOM: </t>
  </si>
  <si>
    <t>Budov, objektov alebo ich častí - OBECNÉ BUDOVYl</t>
  </si>
  <si>
    <t>SCHVÁLENÝ</t>
  </si>
  <si>
    <t>UPRAVENÝ</t>
  </si>
  <si>
    <t>SKUTOČN</t>
  </si>
  <si>
    <t>Vrátky ( poisťovne</t>
  </si>
  <si>
    <t>Nevyčerpané prostriedky r. 2013- DHZ</t>
  </si>
  <si>
    <t>Nevyčerpané prostriedky r. 2013- ZŠ</t>
  </si>
  <si>
    <t>Za porušenie predpisov-pokuty</t>
  </si>
  <si>
    <t>Energie, úradovne - dobropisy</t>
  </si>
  <si>
    <t>SKUTOŇOSŤ</t>
  </si>
  <si>
    <t>RZ ZMOS</t>
  </si>
  <si>
    <t>Zrážková daň</t>
  </si>
  <si>
    <t>01.6.0 Všeobecné verejné služby - voľby</t>
  </si>
  <si>
    <t>Poštové služby</t>
  </si>
  <si>
    <t>Cestovné náhrady- členovia OK</t>
  </si>
  <si>
    <t>Materiál povodne</t>
  </si>
  <si>
    <t>Palivo - povodne</t>
  </si>
  <si>
    <t>Školenie členov DHZ -obec</t>
  </si>
  <si>
    <t>Všeobecný materiál - povodne</t>
  </si>
  <si>
    <t>Náhrady - lekárska prehliadka</t>
  </si>
  <si>
    <t>Poradenská a konzul.služby - BONA FIDE</t>
  </si>
  <si>
    <t>Poistenie pracovných miest - MOS</t>
  </si>
  <si>
    <t>Ználecký posúdok MŠ</t>
  </si>
  <si>
    <t>Reprezentačné MŠ ( karneval )</t>
  </si>
  <si>
    <t xml:space="preserve">Dávka v hmotnej núdzi </t>
  </si>
  <si>
    <t>06.1.0 Rozvoj obcí</t>
  </si>
  <si>
    <t>POZEMKY Jeruzalem - vlastné prostriedky</t>
  </si>
  <si>
    <t>04.5.1.3</t>
  </si>
  <si>
    <t>Správa a údržba ciest</t>
  </si>
  <si>
    <t>Splátka istiny IBV- ŠFRB</t>
  </si>
  <si>
    <t>Realizácia nových stavieb - IBV</t>
  </si>
  <si>
    <t>Tarifný plat - vlastný zalemstnanec</t>
  </si>
  <si>
    <t>Školné MŠ, dobropis</t>
  </si>
  <si>
    <t>Príjmy z prenájmu - reklamná plocha</t>
  </si>
  <si>
    <t>Príjmy z predaja pozemkov</t>
  </si>
  <si>
    <t xml:space="preserve">Transfery v rámci VS - zo št.VOĽBY </t>
  </si>
  <si>
    <t>Transfery v rámci VS - z VUC</t>
  </si>
  <si>
    <t>Dopravné značenie</t>
  </si>
  <si>
    <t xml:space="preserve">Rekonštrukcia budovy ZŠ </t>
  </si>
  <si>
    <t>Prevod prostriedkov z rezervného fondu</t>
  </si>
  <si>
    <t>!</t>
  </si>
  <si>
    <t>Výpočtová technika- PC, monitor</t>
  </si>
  <si>
    <t>Cestovné náhrady ( iným nie vlastným zamestn.)</t>
  </si>
  <si>
    <t>Všeobecné služby - povodne</t>
  </si>
  <si>
    <t>Verejné obstarávanie , rekonštrukcia chodníkov</t>
  </si>
  <si>
    <t>Ručná pumpa</t>
  </si>
  <si>
    <t>Správny poplatok - RUVZ</t>
  </si>
  <si>
    <t>Všeobecný materiál- verejný vodovod</t>
  </si>
  <si>
    <t>Všeobecné služby - verený vodovod</t>
  </si>
  <si>
    <t>Údržba prevádzkovych strojov-práčky</t>
  </si>
  <si>
    <t>Nájomné za nájom strojov</t>
  </si>
  <si>
    <t>Špeciálne služby - porad. Činnosť</t>
  </si>
  <si>
    <t>Osobitný príjemca</t>
  </si>
  <si>
    <t>Projektová dokumentácia - IBV</t>
  </si>
  <si>
    <t>Realizácia nových savieb - IBV</t>
  </si>
  <si>
    <t>Predškolská výchova s bežnou starostlivosťou- ransfer v rámci verejnej správy MŠ</t>
  </si>
  <si>
    <t>Dobropis ZŠ</t>
  </si>
  <si>
    <t>Kapitálové výdavky</t>
  </si>
  <si>
    <t>PhDr. Beáta Kollárová, PhD.</t>
  </si>
  <si>
    <t xml:space="preserve">         starostka obce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</si>
</sst>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S_k_-;\-* #,##0.00\ _S_k_-;_-* \-??\ _S_k_-;_-@_-"/>
    <numFmt numFmtId="165" formatCode="#,##0.00&quot; Sk&quot;;[Red]\-#,##0.00&quot; Sk&quot;"/>
    <numFmt numFmtId="166" formatCode="#,##0_ ;\-#,##0\ "/>
    <numFmt numFmtId="167" formatCode="#,##0.00_ ;\-#,##0.00\ "/>
  </numFmts>
  <fonts count="34">
    <font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color indexed="63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color indexed="14"/>
      <name val="Arial"/>
      <family val="2"/>
    </font>
    <font>
      <sz val="11"/>
      <color indexed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57"/>
      <name val="Arial"/>
      <family val="2"/>
    </font>
    <font>
      <b/>
      <sz val="10"/>
      <color indexed="10"/>
      <name val="Arial"/>
      <family val="2"/>
    </font>
    <font>
      <sz val="8"/>
      <color indexed="9"/>
      <name val="Arial"/>
      <family val="2"/>
    </font>
    <font>
      <b/>
      <sz val="11"/>
      <color indexed="9"/>
      <name val="Arial CE"/>
      <family val="2"/>
    </font>
    <font>
      <b/>
      <sz val="12"/>
      <color indexed="9"/>
      <name val="Arial"/>
      <family val="2"/>
    </font>
    <font>
      <b/>
      <sz val="11"/>
      <color indexed="8"/>
      <name val="Arial CE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>
      <alignment/>
      <protection/>
    </xf>
    <xf numFmtId="41" fontId="0" fillId="0" borderId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</cellStyleXfs>
  <cellXfs count="546">
    <xf numFmtId="0" fontId="0" fillId="0" borderId="0" xfId="0" applyAlignment="1">
      <alignment/>
    </xf>
    <xf numFmtId="0" fontId="0" fillId="0" borderId="0" xfId="17">
      <alignment/>
      <protection/>
    </xf>
    <xf numFmtId="0" fontId="1" fillId="0" borderId="0" xfId="17" applyFont="1">
      <alignment/>
      <protection/>
    </xf>
    <xf numFmtId="0" fontId="2" fillId="0" borderId="0" xfId="17" applyFont="1" applyFill="1" applyBorder="1">
      <alignment/>
      <protection/>
    </xf>
    <xf numFmtId="0" fontId="3" fillId="0" borderId="0" xfId="17" applyFont="1" applyFill="1" applyBorder="1" applyAlignment="1">
      <alignment horizontal="left"/>
      <protection/>
    </xf>
    <xf numFmtId="0" fontId="4" fillId="0" borderId="0" xfId="17" applyFont="1" applyFill="1" applyBorder="1" applyAlignment="1">
      <alignment horizontal="left"/>
      <protection/>
    </xf>
    <xf numFmtId="0" fontId="5" fillId="0" borderId="0" xfId="17" applyFont="1" applyFill="1" applyBorder="1">
      <alignment/>
      <protection/>
    </xf>
    <xf numFmtId="0" fontId="0" fillId="0" borderId="0" xfId="17" applyBorder="1">
      <alignment/>
      <protection/>
    </xf>
    <xf numFmtId="0" fontId="6" fillId="0" borderId="0" xfId="17" applyFont="1" applyFill="1" applyBorder="1">
      <alignment/>
      <protection/>
    </xf>
    <xf numFmtId="0" fontId="6" fillId="0" borderId="0" xfId="17" applyFont="1" applyFill="1" applyBorder="1" applyAlignment="1">
      <alignment horizontal="left"/>
      <protection/>
    </xf>
    <xf numFmtId="0" fontId="7" fillId="0" borderId="0" xfId="17" applyFont="1" applyFill="1" applyBorder="1">
      <alignment/>
      <protection/>
    </xf>
    <xf numFmtId="0" fontId="8" fillId="2" borderId="1" xfId="17" applyFont="1" applyFill="1" applyBorder="1" applyAlignment="1">
      <alignment vertical="center"/>
      <protection/>
    </xf>
    <xf numFmtId="0" fontId="1" fillId="2" borderId="1" xfId="17" applyFont="1" applyFill="1" applyBorder="1" applyAlignment="1">
      <alignment horizontal="left" vertical="center"/>
      <protection/>
    </xf>
    <xf numFmtId="0" fontId="1" fillId="2" borderId="1" xfId="17" applyFont="1" applyFill="1" applyBorder="1" applyAlignment="1">
      <alignment vertical="center" wrapText="1"/>
      <protection/>
    </xf>
    <xf numFmtId="0" fontId="8" fillId="2" borderId="1" xfId="17" applyFont="1" applyFill="1" applyBorder="1" applyAlignment="1">
      <alignment horizontal="center" vertical="center" wrapText="1"/>
      <protection/>
    </xf>
    <xf numFmtId="0" fontId="8" fillId="2" borderId="2" xfId="17" applyFont="1" applyFill="1" applyBorder="1" applyAlignment="1">
      <alignment horizontal="center"/>
      <protection/>
    </xf>
    <xf numFmtId="0" fontId="8" fillId="2" borderId="1" xfId="17" applyFont="1" applyFill="1" applyBorder="1" applyAlignment="1">
      <alignment horizontal="center"/>
      <protection/>
    </xf>
    <xf numFmtId="0" fontId="1" fillId="0" borderId="3" xfId="17" applyFont="1" applyFill="1" applyBorder="1">
      <alignment/>
      <protection/>
    </xf>
    <xf numFmtId="0" fontId="1" fillId="0" borderId="3" xfId="17" applyFont="1" applyFill="1" applyBorder="1" applyAlignment="1">
      <alignment horizontal="left"/>
      <protection/>
    </xf>
    <xf numFmtId="0" fontId="1" fillId="0" borderId="4" xfId="17" applyFont="1" applyFill="1" applyBorder="1" applyAlignment="1">
      <alignment horizontal="left"/>
      <protection/>
    </xf>
    <xf numFmtId="0" fontId="1" fillId="0" borderId="4" xfId="17" applyFont="1" applyFill="1" applyBorder="1" applyAlignment="1">
      <alignment wrapText="1"/>
      <protection/>
    </xf>
    <xf numFmtId="0" fontId="1" fillId="0" borderId="4" xfId="17" applyFont="1" applyFill="1" applyBorder="1" applyAlignment="1">
      <alignment horizontal="right"/>
      <protection/>
    </xf>
    <xf numFmtId="0" fontId="0" fillId="0" borderId="4" xfId="17" applyFont="1" applyBorder="1" applyAlignment="1">
      <alignment horizontal="right"/>
      <protection/>
    </xf>
    <xf numFmtId="0" fontId="1" fillId="0" borderId="1" xfId="17" applyFont="1" applyFill="1" applyBorder="1" applyAlignment="1">
      <alignment horizontal="right"/>
      <protection/>
    </xf>
    <xf numFmtId="14" fontId="9" fillId="3" borderId="1" xfId="17" applyNumberFormat="1" applyFont="1" applyFill="1" applyBorder="1">
      <alignment/>
      <protection/>
    </xf>
    <xf numFmtId="0" fontId="9" fillId="3" borderId="1" xfId="17" applyFont="1" applyFill="1" applyBorder="1" applyAlignment="1">
      <alignment horizontal="left"/>
      <protection/>
    </xf>
    <xf numFmtId="0" fontId="9" fillId="3" borderId="1" xfId="17" applyFont="1" applyFill="1" applyBorder="1" applyAlignment="1">
      <alignment wrapText="1"/>
      <protection/>
    </xf>
    <xf numFmtId="3" fontId="8" fillId="3" borderId="2" xfId="17" applyNumberFormat="1" applyFont="1" applyFill="1" applyBorder="1">
      <alignment/>
      <protection/>
    </xf>
    <xf numFmtId="2" fontId="8" fillId="3" borderId="2" xfId="17" applyNumberFormat="1" applyFont="1" applyFill="1" applyBorder="1">
      <alignment/>
      <protection/>
    </xf>
    <xf numFmtId="3" fontId="8" fillId="3" borderId="1" xfId="17" applyNumberFormat="1" applyFont="1" applyFill="1" applyBorder="1">
      <alignment/>
      <protection/>
    </xf>
    <xf numFmtId="4" fontId="8" fillId="3" borderId="1" xfId="17" applyNumberFormat="1" applyFont="1" applyFill="1" applyBorder="1">
      <alignment/>
      <protection/>
    </xf>
    <xf numFmtId="2" fontId="8" fillId="3" borderId="1" xfId="17" applyNumberFormat="1" applyFont="1" applyFill="1" applyBorder="1">
      <alignment/>
      <protection/>
    </xf>
    <xf numFmtId="14" fontId="9" fillId="0" borderId="1" xfId="17" applyNumberFormat="1" applyFont="1" applyFill="1" applyBorder="1">
      <alignment/>
      <protection/>
    </xf>
    <xf numFmtId="0" fontId="9" fillId="0" borderId="1" xfId="17" applyFont="1" applyFill="1" applyBorder="1" applyAlignment="1">
      <alignment horizontal="left"/>
      <protection/>
    </xf>
    <xf numFmtId="0" fontId="9" fillId="0" borderId="1" xfId="17" applyFont="1" applyFill="1" applyBorder="1" applyAlignment="1">
      <alignment wrapText="1"/>
      <protection/>
    </xf>
    <xf numFmtId="3" fontId="9" fillId="0" borderId="1" xfId="17" applyNumberFormat="1" applyFont="1" applyFill="1" applyBorder="1">
      <alignment/>
      <protection/>
    </xf>
    <xf numFmtId="3" fontId="9" fillId="0" borderId="2" xfId="17" applyNumberFormat="1" applyFont="1" applyFill="1" applyBorder="1">
      <alignment/>
      <protection/>
    </xf>
    <xf numFmtId="4" fontId="8" fillId="0" borderId="1" xfId="17" applyNumberFormat="1" applyFont="1" applyFill="1" applyBorder="1">
      <alignment/>
      <protection/>
    </xf>
    <xf numFmtId="0" fontId="0" fillId="0" borderId="0" xfId="17" applyFill="1">
      <alignment/>
      <protection/>
    </xf>
    <xf numFmtId="3" fontId="9" fillId="0" borderId="0" xfId="17" applyNumberFormat="1" applyFont="1" applyFill="1" applyBorder="1">
      <alignment/>
      <protection/>
    </xf>
    <xf numFmtId="3" fontId="9" fillId="0" borderId="1" xfId="17" applyNumberFormat="1" applyFont="1" applyFill="1" applyBorder="1" applyAlignment="1">
      <alignment horizontal="left"/>
      <protection/>
    </xf>
    <xf numFmtId="2" fontId="8" fillId="0" borderId="2" xfId="17" applyNumberFormat="1" applyFont="1" applyFill="1" applyBorder="1">
      <alignment/>
      <protection/>
    </xf>
    <xf numFmtId="0" fontId="8" fillId="0" borderId="1" xfId="17" applyFont="1" applyFill="1" applyBorder="1">
      <alignment/>
      <protection/>
    </xf>
    <xf numFmtId="2" fontId="8" fillId="0" borderId="1" xfId="17" applyNumberFormat="1" applyFont="1" applyBorder="1">
      <alignment/>
      <protection/>
    </xf>
    <xf numFmtId="14" fontId="1" fillId="0" borderId="1" xfId="17" applyNumberFormat="1" applyFont="1" applyFill="1" applyBorder="1">
      <alignment/>
      <protection/>
    </xf>
    <xf numFmtId="0" fontId="1" fillId="0" borderId="1" xfId="17" applyFont="1" applyFill="1" applyBorder="1" applyAlignment="1">
      <alignment horizontal="left"/>
      <protection/>
    </xf>
    <xf numFmtId="0" fontId="1" fillId="0" borderId="1" xfId="17" applyFont="1" applyFill="1" applyBorder="1" applyAlignment="1">
      <alignment wrapText="1"/>
      <protection/>
    </xf>
    <xf numFmtId="3" fontId="1" fillId="0" borderId="2" xfId="17" applyNumberFormat="1" applyFont="1" applyFill="1" applyBorder="1">
      <alignment/>
      <protection/>
    </xf>
    <xf numFmtId="2" fontId="1" fillId="0" borderId="2" xfId="17" applyNumberFormat="1" applyFont="1" applyBorder="1">
      <alignment/>
      <protection/>
    </xf>
    <xf numFmtId="3" fontId="1" fillId="0" borderId="1" xfId="17" applyNumberFormat="1" applyFont="1" applyBorder="1">
      <alignment/>
      <protection/>
    </xf>
    <xf numFmtId="4" fontId="1" fillId="0" borderId="1" xfId="17" applyNumberFormat="1" applyFont="1" applyFill="1" applyBorder="1">
      <alignment/>
      <protection/>
    </xf>
    <xf numFmtId="2" fontId="1" fillId="0" borderId="1" xfId="17" applyNumberFormat="1" applyFont="1" applyBorder="1">
      <alignment/>
      <protection/>
    </xf>
    <xf numFmtId="3" fontId="1" fillId="0" borderId="0" xfId="17" applyNumberFormat="1" applyFont="1" applyFill="1" applyBorder="1">
      <alignment/>
      <protection/>
    </xf>
    <xf numFmtId="0" fontId="1" fillId="0" borderId="1" xfId="17" applyFont="1" applyFill="1" applyBorder="1">
      <alignment/>
      <protection/>
    </xf>
    <xf numFmtId="0" fontId="1" fillId="0" borderId="1" xfId="17" applyFont="1" applyBorder="1">
      <alignment/>
      <protection/>
    </xf>
    <xf numFmtId="3" fontId="1" fillId="0" borderId="1" xfId="17" applyNumberFormat="1" applyFont="1" applyFill="1" applyBorder="1" applyAlignment="1">
      <alignment horizontal="left"/>
      <protection/>
    </xf>
    <xf numFmtId="0" fontId="7" fillId="0" borderId="1" xfId="17" applyFont="1" applyFill="1" applyBorder="1">
      <alignment/>
      <protection/>
    </xf>
    <xf numFmtId="2" fontId="1" fillId="0" borderId="2" xfId="17" applyNumberFormat="1" applyFont="1" applyFill="1" applyBorder="1">
      <alignment/>
      <protection/>
    </xf>
    <xf numFmtId="0" fontId="1" fillId="4" borderId="1" xfId="17" applyFont="1" applyFill="1" applyBorder="1">
      <alignment/>
      <protection/>
    </xf>
    <xf numFmtId="0" fontId="1" fillId="4" borderId="1" xfId="17" applyFont="1" applyFill="1" applyBorder="1" applyAlignment="1">
      <alignment horizontal="left"/>
      <protection/>
    </xf>
    <xf numFmtId="0" fontId="1" fillId="4" borderId="1" xfId="17" applyFont="1" applyFill="1" applyBorder="1" applyAlignment="1">
      <alignment wrapText="1"/>
      <protection/>
    </xf>
    <xf numFmtId="3" fontId="1" fillId="4" borderId="2" xfId="17" applyNumberFormat="1" applyFont="1" applyFill="1" applyBorder="1">
      <alignment/>
      <protection/>
    </xf>
    <xf numFmtId="2" fontId="1" fillId="4" borderId="2" xfId="17" applyNumberFormat="1" applyFont="1" applyFill="1" applyBorder="1">
      <alignment/>
      <protection/>
    </xf>
    <xf numFmtId="9" fontId="0" fillId="0" borderId="0" xfId="17" applyNumberFormat="1">
      <alignment/>
      <protection/>
    </xf>
    <xf numFmtId="10" fontId="0" fillId="0" borderId="0" xfId="17" applyNumberFormat="1">
      <alignment/>
      <protection/>
    </xf>
    <xf numFmtId="3" fontId="1" fillId="4" borderId="1" xfId="17" applyNumberFormat="1" applyFont="1" applyFill="1" applyBorder="1" applyAlignment="1">
      <alignment horizontal="left"/>
      <protection/>
    </xf>
    <xf numFmtId="0" fontId="9" fillId="0" borderId="1" xfId="17" applyFont="1" applyFill="1" applyBorder="1">
      <alignment/>
      <protection/>
    </xf>
    <xf numFmtId="0" fontId="8" fillId="0" borderId="1" xfId="17" applyFont="1" applyBorder="1">
      <alignment/>
      <protection/>
    </xf>
    <xf numFmtId="2" fontId="8" fillId="0" borderId="2" xfId="17" applyNumberFormat="1" applyFont="1" applyBorder="1">
      <alignment/>
      <protection/>
    </xf>
    <xf numFmtId="0" fontId="1" fillId="0" borderId="2" xfId="17" applyFont="1" applyFill="1" applyBorder="1">
      <alignment/>
      <protection/>
    </xf>
    <xf numFmtId="3" fontId="1" fillId="0" borderId="0" xfId="17" applyNumberFormat="1" applyFont="1" applyAlignment="1">
      <alignment horizontal="left"/>
      <protection/>
    </xf>
    <xf numFmtId="0" fontId="1" fillId="0" borderId="5" xfId="17" applyFont="1" applyFill="1" applyBorder="1" applyAlignment="1">
      <alignment wrapText="1"/>
      <protection/>
    </xf>
    <xf numFmtId="0" fontId="1" fillId="0" borderId="6" xfId="17" applyFont="1" applyFill="1" applyBorder="1">
      <alignment/>
      <protection/>
    </xf>
    <xf numFmtId="0" fontId="8" fillId="0" borderId="2" xfId="17" applyFont="1" applyFill="1" applyBorder="1">
      <alignment/>
      <protection/>
    </xf>
    <xf numFmtId="0" fontId="0" fillId="0" borderId="0" xfId="17" applyFill="1" applyBorder="1">
      <alignment/>
      <protection/>
    </xf>
    <xf numFmtId="0" fontId="1" fillId="0" borderId="2" xfId="17" applyFont="1" applyBorder="1">
      <alignment/>
      <protection/>
    </xf>
    <xf numFmtId="0" fontId="1" fillId="0" borderId="0" xfId="17" applyFont="1" applyFill="1" applyBorder="1">
      <alignment/>
      <protection/>
    </xf>
    <xf numFmtId="3" fontId="8" fillId="0" borderId="1" xfId="17" applyNumberFormat="1" applyFont="1" applyFill="1" applyBorder="1" applyAlignment="1">
      <alignment horizontal="left"/>
      <protection/>
    </xf>
    <xf numFmtId="0" fontId="8" fillId="0" borderId="1" xfId="17" applyFont="1" applyFill="1" applyBorder="1" applyAlignment="1">
      <alignment wrapText="1"/>
      <protection/>
    </xf>
    <xf numFmtId="0" fontId="8" fillId="3" borderId="1" xfId="17" applyFont="1" applyFill="1" applyBorder="1">
      <alignment/>
      <protection/>
    </xf>
    <xf numFmtId="0" fontId="8" fillId="3" borderId="1" xfId="17" applyFont="1" applyFill="1" applyBorder="1" applyAlignment="1">
      <alignment horizontal="left"/>
      <protection/>
    </xf>
    <xf numFmtId="0" fontId="8" fillId="3" borderId="1" xfId="17" applyFont="1" applyFill="1" applyBorder="1" applyAlignment="1">
      <alignment wrapText="1"/>
      <protection/>
    </xf>
    <xf numFmtId="0" fontId="8" fillId="3" borderId="2" xfId="17" applyFont="1" applyFill="1" applyBorder="1">
      <alignment/>
      <protection/>
    </xf>
    <xf numFmtId="0" fontId="8" fillId="3" borderId="1" xfId="17" applyNumberFormat="1" applyFont="1" applyFill="1" applyBorder="1">
      <alignment/>
      <protection/>
    </xf>
    <xf numFmtId="0" fontId="1" fillId="3" borderId="1" xfId="17" applyFont="1" applyFill="1" applyBorder="1" applyAlignment="1">
      <alignment horizontal="left"/>
      <protection/>
    </xf>
    <xf numFmtId="0" fontId="1" fillId="3" borderId="1" xfId="17" applyFont="1" applyFill="1" applyBorder="1" applyAlignment="1">
      <alignment wrapText="1"/>
      <protection/>
    </xf>
    <xf numFmtId="3" fontId="8" fillId="3" borderId="6" xfId="17" applyNumberFormat="1" applyFont="1" applyFill="1" applyBorder="1">
      <alignment/>
      <protection/>
    </xf>
    <xf numFmtId="3" fontId="8" fillId="0" borderId="0" xfId="17" applyNumberFormat="1" applyFont="1" applyFill="1" applyBorder="1">
      <alignment/>
      <protection/>
    </xf>
    <xf numFmtId="0" fontId="9" fillId="0" borderId="1" xfId="17" applyNumberFormat="1" applyFont="1" applyFill="1" applyBorder="1">
      <alignment/>
      <protection/>
    </xf>
    <xf numFmtId="3" fontId="8" fillId="0" borderId="2" xfId="17" applyNumberFormat="1" applyFont="1" applyFill="1" applyBorder="1">
      <alignment/>
      <protection/>
    </xf>
    <xf numFmtId="2" fontId="8" fillId="0" borderId="1" xfId="17" applyNumberFormat="1" applyFont="1" applyFill="1" applyBorder="1">
      <alignment/>
      <protection/>
    </xf>
    <xf numFmtId="2" fontId="1" fillId="0" borderId="1" xfId="17" applyNumberFormat="1" applyFont="1" applyFill="1" applyBorder="1">
      <alignment/>
      <protection/>
    </xf>
    <xf numFmtId="0" fontId="10" fillId="0" borderId="0" xfId="17" applyFont="1" applyFill="1">
      <alignment/>
      <protection/>
    </xf>
    <xf numFmtId="2" fontId="1" fillId="0" borderId="7" xfId="17" applyNumberFormat="1" applyFont="1" applyBorder="1">
      <alignment/>
      <protection/>
    </xf>
    <xf numFmtId="0" fontId="8" fillId="0" borderId="1" xfId="17" applyFont="1" applyFill="1" applyBorder="1" applyAlignment="1">
      <alignment horizontal="left"/>
      <protection/>
    </xf>
    <xf numFmtId="0" fontId="1" fillId="3" borderId="1" xfId="17" applyFont="1" applyFill="1" applyBorder="1">
      <alignment/>
      <protection/>
    </xf>
    <xf numFmtId="2" fontId="1" fillId="3" borderId="1" xfId="17" applyNumberFormat="1" applyFont="1" applyFill="1" applyBorder="1">
      <alignment/>
      <protection/>
    </xf>
    <xf numFmtId="2" fontId="8" fillId="3" borderId="7" xfId="17" applyNumberFormat="1" applyFont="1" applyFill="1" applyBorder="1">
      <alignment/>
      <protection/>
    </xf>
    <xf numFmtId="0" fontId="9" fillId="3" borderId="1" xfId="17" applyFont="1" applyFill="1" applyBorder="1" applyAlignment="1">
      <alignment horizontal="right"/>
      <protection/>
    </xf>
    <xf numFmtId="2" fontId="9" fillId="3" borderId="1" xfId="17" applyNumberFormat="1" applyFont="1" applyFill="1" applyBorder="1" applyAlignment="1">
      <alignment horizontal="right"/>
      <protection/>
    </xf>
    <xf numFmtId="2" fontId="9" fillId="3" borderId="1" xfId="17" applyNumberFormat="1" applyFont="1" applyFill="1" applyBorder="1">
      <alignment/>
      <protection/>
    </xf>
    <xf numFmtId="0" fontId="1" fillId="0" borderId="1" xfId="17" applyFont="1" applyBorder="1" applyAlignment="1">
      <alignment horizontal="left"/>
      <protection/>
    </xf>
    <xf numFmtId="0" fontId="8" fillId="0" borderId="1" xfId="17" applyFont="1" applyBorder="1" applyAlignment="1">
      <alignment horizontal="left"/>
      <protection/>
    </xf>
    <xf numFmtId="0" fontId="1" fillId="0" borderId="1" xfId="17" applyFont="1" applyBorder="1" applyAlignment="1">
      <alignment horizontal="right"/>
      <protection/>
    </xf>
    <xf numFmtId="2" fontId="9" fillId="0" borderId="1" xfId="17" applyNumberFormat="1" applyFont="1" applyFill="1" applyBorder="1" applyAlignment="1">
      <alignment horizontal="right"/>
      <protection/>
    </xf>
    <xf numFmtId="0" fontId="9" fillId="0" borderId="1" xfId="17" applyFont="1" applyBorder="1">
      <alignment/>
      <protection/>
    </xf>
    <xf numFmtId="3" fontId="1" fillId="0" borderId="1" xfId="17" applyNumberFormat="1" applyFont="1" applyBorder="1" applyAlignment="1">
      <alignment horizontal="left"/>
      <protection/>
    </xf>
    <xf numFmtId="2" fontId="7" fillId="0" borderId="1" xfId="17" applyNumberFormat="1" applyFont="1" applyFill="1" applyBorder="1" applyAlignment="1">
      <alignment horizontal="right"/>
      <protection/>
    </xf>
    <xf numFmtId="0" fontId="1" fillId="0" borderId="2" xfId="17" applyFont="1" applyBorder="1" applyAlignment="1">
      <alignment horizontal="right"/>
      <protection/>
    </xf>
    <xf numFmtId="2" fontId="9" fillId="0" borderId="2" xfId="17" applyNumberFormat="1" applyFont="1" applyFill="1" applyBorder="1" applyAlignment="1">
      <alignment horizontal="right"/>
      <protection/>
    </xf>
    <xf numFmtId="0" fontId="9" fillId="3" borderId="1" xfId="17" applyFont="1" applyFill="1" applyBorder="1">
      <alignment/>
      <protection/>
    </xf>
    <xf numFmtId="0" fontId="8" fillId="0" borderId="2" xfId="17" applyFont="1" applyBorder="1">
      <alignment/>
      <protection/>
    </xf>
    <xf numFmtId="3" fontId="1" fillId="0" borderId="1" xfId="17" applyNumberFormat="1" applyFont="1" applyFill="1" applyBorder="1">
      <alignment/>
      <protection/>
    </xf>
    <xf numFmtId="0" fontId="8" fillId="0" borderId="6" xfId="17" applyFont="1" applyFill="1" applyBorder="1">
      <alignment/>
      <protection/>
    </xf>
    <xf numFmtId="0" fontId="1" fillId="0" borderId="2" xfId="17" applyFont="1" applyFill="1" applyBorder="1" applyAlignment="1">
      <alignment horizontal="right"/>
      <protection/>
    </xf>
    <xf numFmtId="3" fontId="8" fillId="0" borderId="1" xfId="17" applyNumberFormat="1" applyFont="1" applyFill="1" applyBorder="1">
      <alignment/>
      <protection/>
    </xf>
    <xf numFmtId="0" fontId="7" fillId="0" borderId="1" xfId="17" applyFont="1" applyFill="1" applyBorder="1" applyAlignment="1">
      <alignment wrapText="1"/>
      <protection/>
    </xf>
    <xf numFmtId="0" fontId="0" fillId="0" borderId="1" xfId="17" applyBorder="1">
      <alignment/>
      <protection/>
    </xf>
    <xf numFmtId="3" fontId="8" fillId="0" borderId="2" xfId="17" applyNumberFormat="1" applyFont="1" applyBorder="1">
      <alignment/>
      <protection/>
    </xf>
    <xf numFmtId="3" fontId="1" fillId="0" borderId="2" xfId="17" applyNumberFormat="1" applyFont="1" applyBorder="1">
      <alignment/>
      <protection/>
    </xf>
    <xf numFmtId="0" fontId="0" fillId="0" borderId="0" xfId="17" applyFont="1">
      <alignment/>
      <protection/>
    </xf>
    <xf numFmtId="3" fontId="7" fillId="0" borderId="1" xfId="17" applyNumberFormat="1" applyFont="1" applyFill="1" applyBorder="1">
      <alignment/>
      <protection/>
    </xf>
    <xf numFmtId="3" fontId="9" fillId="3" borderId="1" xfId="17" applyNumberFormat="1" applyFont="1" applyFill="1" applyBorder="1">
      <alignment/>
      <protection/>
    </xf>
    <xf numFmtId="1" fontId="8" fillId="0" borderId="1" xfId="17" applyNumberFormat="1" applyFont="1" applyFill="1" applyBorder="1">
      <alignment/>
      <protection/>
    </xf>
    <xf numFmtId="1" fontId="1" fillId="0" borderId="1" xfId="17" applyNumberFormat="1" applyFont="1" applyFill="1" applyBorder="1">
      <alignment/>
      <protection/>
    </xf>
    <xf numFmtId="0" fontId="1" fillId="0" borderId="8" xfId="17" applyFont="1" applyFill="1" applyBorder="1">
      <alignment/>
      <protection/>
    </xf>
    <xf numFmtId="3" fontId="1" fillId="0" borderId="8" xfId="17" applyNumberFormat="1" applyFont="1" applyFill="1" applyBorder="1" applyAlignment="1">
      <alignment horizontal="left"/>
      <protection/>
    </xf>
    <xf numFmtId="0" fontId="1" fillId="0" borderId="8" xfId="17" applyFont="1" applyFill="1" applyBorder="1" applyAlignment="1">
      <alignment wrapText="1"/>
      <protection/>
    </xf>
    <xf numFmtId="0" fontId="1" fillId="0" borderId="6" xfId="17" applyFont="1" applyBorder="1">
      <alignment/>
      <protection/>
    </xf>
    <xf numFmtId="3" fontId="9" fillId="0" borderId="1" xfId="17" applyNumberFormat="1" applyFont="1" applyBorder="1" applyAlignment="1">
      <alignment horizontal="left"/>
      <protection/>
    </xf>
    <xf numFmtId="3" fontId="8" fillId="0" borderId="1" xfId="17" applyNumberFormat="1" applyFont="1" applyBorder="1" applyAlignment="1">
      <alignment horizontal="left"/>
      <protection/>
    </xf>
    <xf numFmtId="0" fontId="10" fillId="0" borderId="0" xfId="17" applyFont="1" applyFill="1" applyBorder="1">
      <alignment/>
      <protection/>
    </xf>
    <xf numFmtId="3" fontId="1" fillId="3" borderId="1" xfId="17" applyNumberFormat="1" applyFont="1" applyFill="1" applyBorder="1" applyAlignment="1">
      <alignment horizontal="left"/>
      <protection/>
    </xf>
    <xf numFmtId="0" fontId="1" fillId="3" borderId="2" xfId="17" applyFont="1" applyFill="1" applyBorder="1">
      <alignment/>
      <protection/>
    </xf>
    <xf numFmtId="2" fontId="1" fillId="3" borderId="2" xfId="17" applyNumberFormat="1" applyFont="1" applyFill="1" applyBorder="1">
      <alignment/>
      <protection/>
    </xf>
    <xf numFmtId="3" fontId="1" fillId="3" borderId="1" xfId="17" applyNumberFormat="1" applyFont="1" applyFill="1" applyBorder="1">
      <alignment/>
      <protection/>
    </xf>
    <xf numFmtId="0" fontId="9" fillId="5" borderId="3" xfId="17" applyFont="1" applyFill="1" applyBorder="1">
      <alignment/>
      <protection/>
    </xf>
    <xf numFmtId="0" fontId="8" fillId="5" borderId="2" xfId="17" applyFont="1" applyFill="1" applyBorder="1">
      <alignment/>
      <protection/>
    </xf>
    <xf numFmtId="2" fontId="8" fillId="5" borderId="2" xfId="17" applyNumberFormat="1" applyFont="1" applyFill="1" applyBorder="1">
      <alignment/>
      <protection/>
    </xf>
    <xf numFmtId="3" fontId="8" fillId="5" borderId="1" xfId="17" applyNumberFormat="1" applyFont="1" applyFill="1" applyBorder="1">
      <alignment/>
      <protection/>
    </xf>
    <xf numFmtId="4" fontId="8" fillId="5" borderId="1" xfId="17" applyNumberFormat="1" applyFont="1" applyFill="1" applyBorder="1">
      <alignment/>
      <protection/>
    </xf>
    <xf numFmtId="2" fontId="8" fillId="5" borderId="1" xfId="17" applyNumberFormat="1" applyFont="1" applyFill="1" applyBorder="1">
      <alignment/>
      <protection/>
    </xf>
    <xf numFmtId="0" fontId="1" fillId="5" borderId="3" xfId="17" applyFont="1" applyFill="1" applyBorder="1" applyAlignment="1">
      <alignment horizontal="left"/>
      <protection/>
    </xf>
    <xf numFmtId="0" fontId="9" fillId="5" borderId="3" xfId="17" applyFont="1" applyFill="1" applyBorder="1" applyAlignment="1">
      <alignment horizontal="left"/>
      <protection/>
    </xf>
    <xf numFmtId="4" fontId="1" fillId="5" borderId="1" xfId="17" applyNumberFormat="1" applyFont="1" applyFill="1" applyBorder="1">
      <alignment/>
      <protection/>
    </xf>
    <xf numFmtId="0" fontId="1" fillId="0" borderId="0" xfId="17" applyFont="1" applyAlignment="1">
      <alignment horizontal="left"/>
      <protection/>
    </xf>
    <xf numFmtId="3" fontId="8" fillId="0" borderId="0" xfId="17" applyNumberFormat="1" applyFont="1" applyAlignment="1">
      <alignment horizontal="left"/>
      <protection/>
    </xf>
    <xf numFmtId="0" fontId="8" fillId="0" borderId="1" xfId="17" applyFont="1" applyFill="1" applyBorder="1" applyAlignment="1">
      <alignment horizontal="left" wrapText="1"/>
      <protection/>
    </xf>
    <xf numFmtId="0" fontId="8" fillId="0" borderId="1" xfId="17" applyFont="1" applyFill="1" applyBorder="1" applyAlignment="1">
      <alignment horizontal="right"/>
      <protection/>
    </xf>
    <xf numFmtId="0" fontId="11" fillId="0" borderId="0" xfId="17" applyFont="1">
      <alignment/>
      <protection/>
    </xf>
    <xf numFmtId="0" fontId="9" fillId="5" borderId="1" xfId="17" applyFont="1" applyFill="1" applyBorder="1">
      <alignment/>
      <protection/>
    </xf>
    <xf numFmtId="0" fontId="12" fillId="5" borderId="1" xfId="17" applyFont="1" applyFill="1" applyBorder="1" applyAlignment="1">
      <alignment horizontal="left"/>
      <protection/>
    </xf>
    <xf numFmtId="0" fontId="1" fillId="5" borderId="1" xfId="17" applyFont="1" applyFill="1" applyBorder="1" applyAlignment="1">
      <alignment wrapText="1"/>
      <protection/>
    </xf>
    <xf numFmtId="3" fontId="1" fillId="5" borderId="1" xfId="17" applyNumberFormat="1" applyFont="1" applyFill="1" applyBorder="1">
      <alignment/>
      <protection/>
    </xf>
    <xf numFmtId="3" fontId="9" fillId="5" borderId="1" xfId="17" applyNumberFormat="1" applyFont="1" applyFill="1" applyBorder="1">
      <alignment/>
      <protection/>
    </xf>
    <xf numFmtId="0" fontId="8" fillId="5" borderId="1" xfId="17" applyFont="1" applyFill="1" applyBorder="1" applyAlignment="1">
      <alignment horizontal="left"/>
      <protection/>
    </xf>
    <xf numFmtId="0" fontId="1" fillId="5" borderId="1" xfId="17" applyFont="1" applyFill="1" applyBorder="1" applyAlignment="1">
      <alignment horizontal="left"/>
      <protection/>
    </xf>
    <xf numFmtId="0" fontId="8" fillId="5" borderId="1" xfId="17" applyFont="1" applyFill="1" applyBorder="1">
      <alignment/>
      <protection/>
    </xf>
    <xf numFmtId="0" fontId="13" fillId="0" borderId="0" xfId="17" applyFont="1">
      <alignment/>
      <protection/>
    </xf>
    <xf numFmtId="0" fontId="0" fillId="0" borderId="2" xfId="17" applyBorder="1">
      <alignment/>
      <protection/>
    </xf>
    <xf numFmtId="0" fontId="9" fillId="3" borderId="2" xfId="17" applyFont="1" applyFill="1" applyBorder="1" applyAlignment="1">
      <alignment horizontal="left"/>
      <protection/>
    </xf>
    <xf numFmtId="0" fontId="9" fillId="3" borderId="2" xfId="17" applyFont="1" applyFill="1" applyBorder="1" applyAlignment="1">
      <alignment wrapText="1"/>
      <protection/>
    </xf>
    <xf numFmtId="14" fontId="9" fillId="0" borderId="1" xfId="17" applyNumberFormat="1" applyFont="1" applyFill="1" applyBorder="1" applyAlignment="1">
      <alignment horizontal="left"/>
      <protection/>
    </xf>
    <xf numFmtId="14" fontId="9" fillId="0" borderId="2" xfId="17" applyNumberFormat="1" applyFont="1" applyFill="1" applyBorder="1" applyAlignment="1">
      <alignment horizontal="left"/>
      <protection/>
    </xf>
    <xf numFmtId="0" fontId="9" fillId="0" borderId="2" xfId="17" applyFont="1" applyFill="1" applyBorder="1" applyAlignment="1">
      <alignment wrapText="1"/>
      <protection/>
    </xf>
    <xf numFmtId="0" fontId="1" fillId="0" borderId="2" xfId="17" applyFont="1" applyFill="1" applyBorder="1" applyAlignment="1">
      <alignment wrapText="1"/>
      <protection/>
    </xf>
    <xf numFmtId="0" fontId="9" fillId="0" borderId="2" xfId="17" applyFont="1" applyFill="1" applyBorder="1" applyAlignment="1">
      <alignment horizontal="left"/>
      <protection/>
    </xf>
    <xf numFmtId="0" fontId="14" fillId="3" borderId="1" xfId="17" applyFont="1" applyFill="1" applyBorder="1">
      <alignment/>
      <protection/>
    </xf>
    <xf numFmtId="0" fontId="14" fillId="3" borderId="1" xfId="17" applyFont="1" applyFill="1" applyBorder="1" applyAlignment="1">
      <alignment horizontal="left"/>
      <protection/>
    </xf>
    <xf numFmtId="0" fontId="14" fillId="3" borderId="2" xfId="17" applyFont="1" applyFill="1" applyBorder="1" applyAlignment="1">
      <alignment horizontal="left"/>
      <protection/>
    </xf>
    <xf numFmtId="0" fontId="14" fillId="3" borderId="2" xfId="17" applyFont="1" applyFill="1" applyBorder="1" applyAlignment="1">
      <alignment wrapText="1"/>
      <protection/>
    </xf>
    <xf numFmtId="0" fontId="9" fillId="6" borderId="1" xfId="17" applyFont="1" applyFill="1" applyBorder="1">
      <alignment/>
      <protection/>
    </xf>
    <xf numFmtId="3" fontId="1" fillId="6" borderId="1" xfId="17" applyNumberFormat="1" applyFont="1" applyFill="1" applyBorder="1" applyAlignment="1">
      <alignment horizontal="left"/>
      <protection/>
    </xf>
    <xf numFmtId="3" fontId="1" fillId="6" borderId="2" xfId="17" applyNumberFormat="1" applyFont="1" applyFill="1" applyBorder="1" applyAlignment="1">
      <alignment horizontal="left"/>
      <protection/>
    </xf>
    <xf numFmtId="2" fontId="1" fillId="6" borderId="1" xfId="17" applyNumberFormat="1" applyFont="1" applyFill="1" applyBorder="1">
      <alignment/>
      <protection/>
    </xf>
    <xf numFmtId="49" fontId="9" fillId="0" borderId="1" xfId="17" applyNumberFormat="1" applyFont="1" applyFill="1" applyBorder="1">
      <alignment/>
      <protection/>
    </xf>
    <xf numFmtId="0" fontId="1" fillId="0" borderId="2" xfId="17" applyFont="1" applyFill="1" applyBorder="1" applyAlignment="1">
      <alignment horizontal="left"/>
      <protection/>
    </xf>
    <xf numFmtId="3" fontId="1" fillId="0" borderId="8" xfId="17" applyNumberFormat="1" applyFont="1" applyFill="1" applyBorder="1">
      <alignment/>
      <protection/>
    </xf>
    <xf numFmtId="3" fontId="1" fillId="0" borderId="2" xfId="17" applyNumberFormat="1" applyFont="1" applyFill="1" applyBorder="1" applyAlignment="1">
      <alignment horizontal="left"/>
      <protection/>
    </xf>
    <xf numFmtId="49" fontId="9" fillId="0" borderId="8" xfId="17" applyNumberFormat="1" applyFont="1" applyFill="1" applyBorder="1">
      <alignment/>
      <protection/>
    </xf>
    <xf numFmtId="3" fontId="1" fillId="0" borderId="9" xfId="17" applyNumberFormat="1" applyFont="1" applyFill="1" applyBorder="1" applyAlignment="1">
      <alignment horizontal="left"/>
      <protection/>
    </xf>
    <xf numFmtId="0" fontId="1" fillId="0" borderId="9" xfId="17" applyFont="1" applyFill="1" applyBorder="1" applyAlignment="1">
      <alignment wrapText="1"/>
      <protection/>
    </xf>
    <xf numFmtId="0" fontId="1" fillId="0" borderId="9" xfId="17" applyFont="1" applyBorder="1">
      <alignment/>
      <protection/>
    </xf>
    <xf numFmtId="2" fontId="1" fillId="0" borderId="9" xfId="17" applyNumberFormat="1" applyFont="1" applyBorder="1">
      <alignment/>
      <protection/>
    </xf>
    <xf numFmtId="4" fontId="1" fillId="0" borderId="8" xfId="17" applyNumberFormat="1" applyFont="1" applyFill="1" applyBorder="1">
      <alignment/>
      <protection/>
    </xf>
    <xf numFmtId="49" fontId="9" fillId="3" borderId="1" xfId="17" applyNumberFormat="1" applyFont="1" applyFill="1" applyBorder="1">
      <alignment/>
      <protection/>
    </xf>
    <xf numFmtId="3" fontId="1" fillId="3" borderId="8" xfId="17" applyNumberFormat="1" applyFont="1" applyFill="1" applyBorder="1" applyAlignment="1">
      <alignment horizontal="left"/>
      <protection/>
    </xf>
    <xf numFmtId="3" fontId="1" fillId="3" borderId="9" xfId="17" applyNumberFormat="1" applyFont="1" applyFill="1" applyBorder="1" applyAlignment="1">
      <alignment horizontal="left"/>
      <protection/>
    </xf>
    <xf numFmtId="0" fontId="8" fillId="3" borderId="9" xfId="17" applyFont="1" applyFill="1" applyBorder="1" applyAlignment="1">
      <alignment wrapText="1"/>
      <protection/>
    </xf>
    <xf numFmtId="0" fontId="1" fillId="3" borderId="9" xfId="17" applyFont="1" applyFill="1" applyBorder="1">
      <alignment/>
      <protection/>
    </xf>
    <xf numFmtId="2" fontId="1" fillId="3" borderId="9" xfId="17" applyNumberFormat="1" applyFont="1" applyFill="1" applyBorder="1">
      <alignment/>
      <protection/>
    </xf>
    <xf numFmtId="3" fontId="1" fillId="3" borderId="8" xfId="17" applyNumberFormat="1" applyFont="1" applyFill="1" applyBorder="1">
      <alignment/>
      <protection/>
    </xf>
    <xf numFmtId="4" fontId="8" fillId="3" borderId="8" xfId="17" applyNumberFormat="1" applyFont="1" applyFill="1" applyBorder="1">
      <alignment/>
      <protection/>
    </xf>
    <xf numFmtId="49" fontId="9" fillId="7" borderId="8" xfId="17" applyNumberFormat="1" applyFont="1" applyFill="1" applyBorder="1">
      <alignment/>
      <protection/>
    </xf>
    <xf numFmtId="3" fontId="1" fillId="7" borderId="8" xfId="17" applyNumberFormat="1" applyFont="1" applyFill="1" applyBorder="1" applyAlignment="1">
      <alignment horizontal="left"/>
      <protection/>
    </xf>
    <xf numFmtId="0" fontId="1" fillId="7" borderId="9" xfId="17" applyFont="1" applyFill="1" applyBorder="1" applyAlignment="1">
      <alignment wrapText="1"/>
      <protection/>
    </xf>
    <xf numFmtId="0" fontId="15" fillId="7" borderId="9" xfId="17" applyFont="1" applyFill="1" applyBorder="1">
      <alignment/>
      <protection/>
    </xf>
    <xf numFmtId="2" fontId="1" fillId="7" borderId="9" xfId="17" applyNumberFormat="1" applyFont="1" applyFill="1" applyBorder="1">
      <alignment/>
      <protection/>
    </xf>
    <xf numFmtId="3" fontId="1" fillId="7" borderId="8" xfId="17" applyNumberFormat="1" applyFont="1" applyFill="1" applyBorder="1">
      <alignment/>
      <protection/>
    </xf>
    <xf numFmtId="4" fontId="1" fillId="7" borderId="8" xfId="17" applyNumberFormat="1" applyFont="1" applyFill="1" applyBorder="1">
      <alignment/>
      <protection/>
    </xf>
    <xf numFmtId="4" fontId="15" fillId="7" borderId="1" xfId="17" applyNumberFormat="1" applyFont="1" applyFill="1" applyBorder="1">
      <alignment/>
      <protection/>
    </xf>
    <xf numFmtId="3" fontId="15" fillId="7" borderId="1" xfId="17" applyNumberFormat="1" applyFont="1" applyFill="1" applyBorder="1">
      <alignment/>
      <protection/>
    </xf>
    <xf numFmtId="2" fontId="15" fillId="7" borderId="1" xfId="17" applyNumberFormat="1" applyFont="1" applyFill="1" applyBorder="1">
      <alignment/>
      <protection/>
    </xf>
    <xf numFmtId="3" fontId="7" fillId="0" borderId="1" xfId="17" applyNumberFormat="1" applyFont="1" applyFill="1" applyBorder="1" applyAlignment="1">
      <alignment horizontal="left"/>
      <protection/>
    </xf>
    <xf numFmtId="16" fontId="1" fillId="0" borderId="1" xfId="17" applyNumberFormat="1" applyFont="1" applyFill="1" applyBorder="1">
      <alignment/>
      <protection/>
    </xf>
    <xf numFmtId="0" fontId="15" fillId="7" borderId="1" xfId="17" applyFont="1" applyFill="1" applyBorder="1">
      <alignment/>
      <protection/>
    </xf>
    <xf numFmtId="0" fontId="15" fillId="7" borderId="1" xfId="17" applyFont="1" applyFill="1" applyBorder="1" applyAlignment="1">
      <alignment horizontal="left"/>
      <protection/>
    </xf>
    <xf numFmtId="0" fontId="15" fillId="7" borderId="1" xfId="17" applyFont="1" applyFill="1" applyBorder="1" applyAlignment="1">
      <alignment wrapText="1"/>
      <protection/>
    </xf>
    <xf numFmtId="14" fontId="8" fillId="3" borderId="1" xfId="17" applyNumberFormat="1" applyFont="1" applyFill="1" applyBorder="1">
      <alignment/>
      <protection/>
    </xf>
    <xf numFmtId="14" fontId="1" fillId="3" borderId="1" xfId="17" applyNumberFormat="1" applyFont="1" applyFill="1" applyBorder="1" applyAlignment="1">
      <alignment horizontal="left"/>
      <protection/>
    </xf>
    <xf numFmtId="14" fontId="1" fillId="3" borderId="2" xfId="17" applyNumberFormat="1" applyFont="1" applyFill="1" applyBorder="1" applyAlignment="1">
      <alignment horizontal="left"/>
      <protection/>
    </xf>
    <xf numFmtId="0" fontId="1" fillId="3" borderId="2" xfId="17" applyFont="1" applyFill="1" applyBorder="1" applyAlignment="1">
      <alignment wrapText="1"/>
      <protection/>
    </xf>
    <xf numFmtId="0" fontId="0" fillId="3" borderId="2" xfId="17" applyFill="1" applyBorder="1">
      <alignment/>
      <protection/>
    </xf>
    <xf numFmtId="4" fontId="1" fillId="3" borderId="1" xfId="17" applyNumberFormat="1" applyFont="1" applyFill="1" applyBorder="1">
      <alignment/>
      <protection/>
    </xf>
    <xf numFmtId="3" fontId="9" fillId="0" borderId="2" xfId="17" applyNumberFormat="1" applyFont="1" applyFill="1" applyBorder="1" applyAlignment="1">
      <alignment horizontal="left"/>
      <protection/>
    </xf>
    <xf numFmtId="0" fontId="15" fillId="0" borderId="0" xfId="17" applyFont="1" applyFill="1">
      <alignment/>
      <protection/>
    </xf>
    <xf numFmtId="14" fontId="1" fillId="6" borderId="1" xfId="17" applyNumberFormat="1" applyFont="1" applyFill="1" applyBorder="1">
      <alignment/>
      <protection/>
    </xf>
    <xf numFmtId="0" fontId="1" fillId="6" borderId="2" xfId="17" applyFont="1" applyFill="1" applyBorder="1" applyAlignment="1">
      <alignment wrapText="1"/>
      <protection/>
    </xf>
    <xf numFmtId="0" fontId="1" fillId="6" borderId="1" xfId="17" applyFont="1" applyFill="1" applyBorder="1">
      <alignment/>
      <protection/>
    </xf>
    <xf numFmtId="16" fontId="8" fillId="3" borderId="1" xfId="17" applyNumberFormat="1" applyFont="1" applyFill="1" applyBorder="1">
      <alignment/>
      <protection/>
    </xf>
    <xf numFmtId="0" fontId="0" fillId="5" borderId="0" xfId="17" applyFill="1">
      <alignment/>
      <protection/>
    </xf>
    <xf numFmtId="0" fontId="0" fillId="6" borderId="0" xfId="17" applyFill="1">
      <alignment/>
      <protection/>
    </xf>
    <xf numFmtId="16" fontId="1" fillId="0" borderId="1" xfId="17" applyNumberFormat="1" applyFont="1" applyBorder="1">
      <alignment/>
      <protection/>
    </xf>
    <xf numFmtId="0" fontId="8" fillId="7" borderId="8" xfId="17" applyFont="1" applyFill="1" applyBorder="1" applyAlignment="1">
      <alignment vertical="center"/>
      <protection/>
    </xf>
    <xf numFmtId="0" fontId="8" fillId="7" borderId="8" xfId="17" applyFont="1" applyFill="1" applyBorder="1" applyAlignment="1">
      <alignment horizontal="left" vertical="center"/>
      <protection/>
    </xf>
    <xf numFmtId="0" fontId="8" fillId="7" borderId="9" xfId="17" applyFont="1" applyFill="1" applyBorder="1" applyAlignment="1">
      <alignment horizontal="left" vertical="center"/>
      <protection/>
    </xf>
    <xf numFmtId="0" fontId="8" fillId="7" borderId="9" xfId="17" applyFont="1" applyFill="1" applyBorder="1" applyAlignment="1">
      <alignment vertical="center" wrapText="1"/>
      <protection/>
    </xf>
    <xf numFmtId="3" fontId="15" fillId="7" borderId="8" xfId="17" applyNumberFormat="1" applyFont="1" applyFill="1" applyBorder="1">
      <alignment/>
      <protection/>
    </xf>
    <xf numFmtId="2" fontId="15" fillId="7" borderId="9" xfId="17" applyNumberFormat="1" applyFont="1" applyFill="1" applyBorder="1">
      <alignment/>
      <protection/>
    </xf>
    <xf numFmtId="2" fontId="15" fillId="7" borderId="8" xfId="17" applyNumberFormat="1" applyFont="1" applyFill="1" applyBorder="1">
      <alignment/>
      <protection/>
    </xf>
    <xf numFmtId="0" fontId="0" fillId="0" borderId="10" xfId="17" applyBorder="1">
      <alignment/>
      <protection/>
    </xf>
    <xf numFmtId="2" fontId="1" fillId="0" borderId="10" xfId="17" applyNumberFormat="1" applyFont="1" applyBorder="1">
      <alignment/>
      <protection/>
    </xf>
    <xf numFmtId="0" fontId="1" fillId="0" borderId="10" xfId="17" applyFont="1" applyBorder="1">
      <alignment/>
      <protection/>
    </xf>
    <xf numFmtId="0" fontId="8" fillId="2" borderId="3" xfId="17" applyFont="1" applyFill="1" applyBorder="1" applyAlignment="1">
      <alignment vertical="center"/>
      <protection/>
    </xf>
    <xf numFmtId="0" fontId="1" fillId="2" borderId="3" xfId="17" applyFont="1" applyFill="1" applyBorder="1" applyAlignment="1">
      <alignment horizontal="left" vertical="center"/>
      <protection/>
    </xf>
    <xf numFmtId="0" fontId="1" fillId="2" borderId="4" xfId="17" applyFont="1" applyFill="1" applyBorder="1" applyAlignment="1">
      <alignment horizontal="left" vertical="center"/>
      <protection/>
    </xf>
    <xf numFmtId="0" fontId="1" fillId="2" borderId="4" xfId="17" applyFont="1" applyFill="1" applyBorder="1" applyAlignment="1">
      <alignment vertical="center" wrapText="1"/>
      <protection/>
    </xf>
    <xf numFmtId="0" fontId="8" fillId="2" borderId="4" xfId="17" applyFont="1" applyFill="1" applyBorder="1" applyAlignment="1">
      <alignment horizontal="center" vertical="center" wrapText="1"/>
      <protection/>
    </xf>
    <xf numFmtId="2" fontId="1" fillId="2" borderId="4" xfId="17" applyNumberFormat="1" applyFont="1" applyFill="1" applyBorder="1">
      <alignment/>
      <protection/>
    </xf>
    <xf numFmtId="0" fontId="1" fillId="2" borderId="3" xfId="17" applyFont="1" applyFill="1" applyBorder="1">
      <alignment/>
      <protection/>
    </xf>
    <xf numFmtId="3" fontId="16" fillId="3" borderId="2" xfId="17" applyNumberFormat="1" applyFont="1" applyFill="1" applyBorder="1">
      <alignment/>
      <protection/>
    </xf>
    <xf numFmtId="14" fontId="8" fillId="0" borderId="1" xfId="17" applyNumberFormat="1" applyFont="1" applyFill="1" applyBorder="1">
      <alignment/>
      <protection/>
    </xf>
    <xf numFmtId="3" fontId="16" fillId="0" borderId="2" xfId="17" applyNumberFormat="1" applyFont="1" applyFill="1" applyBorder="1">
      <alignment/>
      <protection/>
    </xf>
    <xf numFmtId="2" fontId="1" fillId="0" borderId="8" xfId="17" applyNumberFormat="1" applyFont="1" applyBorder="1">
      <alignment/>
      <protection/>
    </xf>
    <xf numFmtId="0" fontId="8" fillId="7" borderId="1" xfId="17" applyFont="1" applyFill="1" applyBorder="1">
      <alignment/>
      <protection/>
    </xf>
    <xf numFmtId="0" fontId="1" fillId="7" borderId="1" xfId="17" applyFont="1" applyFill="1" applyBorder="1" applyAlignment="1">
      <alignment horizontal="left"/>
      <protection/>
    </xf>
    <xf numFmtId="0" fontId="1" fillId="7" borderId="2" xfId="17" applyFont="1" applyFill="1" applyBorder="1" applyAlignment="1">
      <alignment horizontal="left"/>
      <protection/>
    </xf>
    <xf numFmtId="0" fontId="8" fillId="7" borderId="2" xfId="17" applyFont="1" applyFill="1" applyBorder="1" applyAlignment="1">
      <alignment wrapText="1"/>
      <protection/>
    </xf>
    <xf numFmtId="3" fontId="15" fillId="7" borderId="2" xfId="17" applyNumberFormat="1" applyFont="1" applyFill="1" applyBorder="1">
      <alignment/>
      <protection/>
    </xf>
    <xf numFmtId="2" fontId="15" fillId="7" borderId="2" xfId="17" applyNumberFormat="1" applyFont="1" applyFill="1" applyBorder="1">
      <alignment/>
      <protection/>
    </xf>
    <xf numFmtId="0" fontId="1" fillId="0" borderId="0" xfId="17" applyFont="1" applyFill="1">
      <alignment/>
      <protection/>
    </xf>
    <xf numFmtId="2" fontId="0" fillId="0" borderId="0" xfId="17" applyNumberFormat="1" applyBorder="1">
      <alignment/>
      <protection/>
    </xf>
    <xf numFmtId="2" fontId="1" fillId="0" borderId="0" xfId="17" applyNumberFormat="1" applyFont="1" applyFill="1" applyBorder="1">
      <alignment/>
      <protection/>
    </xf>
    <xf numFmtId="0" fontId="6" fillId="2" borderId="1" xfId="17" applyFont="1" applyFill="1" applyBorder="1">
      <alignment/>
      <protection/>
    </xf>
    <xf numFmtId="0" fontId="17" fillId="2" borderId="1" xfId="17" applyFont="1" applyFill="1" applyBorder="1" applyAlignment="1">
      <alignment horizontal="left"/>
      <protection/>
    </xf>
    <xf numFmtId="0" fontId="17" fillId="2" borderId="2" xfId="17" applyFont="1" applyFill="1" applyBorder="1" applyAlignment="1">
      <alignment horizontal="left"/>
      <protection/>
    </xf>
    <xf numFmtId="0" fontId="17" fillId="2" borderId="2" xfId="17" applyFont="1" applyFill="1" applyBorder="1" applyAlignment="1">
      <alignment wrapText="1"/>
      <protection/>
    </xf>
    <xf numFmtId="0" fontId="15" fillId="2" borderId="1" xfId="17" applyFont="1" applyFill="1" applyBorder="1" applyAlignment="1">
      <alignment horizontal="center" vertical="center" wrapText="1"/>
      <protection/>
    </xf>
    <xf numFmtId="2" fontId="17" fillId="2" borderId="10" xfId="17" applyNumberFormat="1" applyFont="1" applyFill="1" applyBorder="1">
      <alignment/>
      <protection/>
    </xf>
    <xf numFmtId="0" fontId="1" fillId="2" borderId="1" xfId="17" applyFont="1" applyFill="1" applyBorder="1">
      <alignment/>
      <protection/>
    </xf>
    <xf numFmtId="0" fontId="11" fillId="2" borderId="1" xfId="17" applyFont="1" applyFill="1" applyBorder="1">
      <alignment/>
      <protection/>
    </xf>
    <xf numFmtId="0" fontId="17" fillId="0" borderId="1" xfId="17" applyFont="1" applyFill="1" applyBorder="1">
      <alignment/>
      <protection/>
    </xf>
    <xf numFmtId="0" fontId="17" fillId="0" borderId="1" xfId="17" applyFont="1" applyFill="1" applyBorder="1" applyAlignment="1">
      <alignment horizontal="left"/>
      <protection/>
    </xf>
    <xf numFmtId="0" fontId="17" fillId="0" borderId="2" xfId="17" applyFont="1" applyFill="1" applyBorder="1" applyAlignment="1">
      <alignment horizontal="left"/>
      <protection/>
    </xf>
    <xf numFmtId="0" fontId="17" fillId="0" borderId="2" xfId="17" applyFont="1" applyFill="1" applyBorder="1" applyAlignment="1">
      <alignment wrapText="1"/>
      <protection/>
    </xf>
    <xf numFmtId="3" fontId="17" fillId="0" borderId="1" xfId="17" applyNumberFormat="1" applyFont="1" applyFill="1" applyBorder="1">
      <alignment/>
      <protection/>
    </xf>
    <xf numFmtId="2" fontId="17" fillId="0" borderId="2" xfId="17" applyNumberFormat="1" applyFont="1" applyBorder="1">
      <alignment/>
      <protection/>
    </xf>
    <xf numFmtId="3" fontId="17" fillId="0" borderId="1" xfId="17" applyNumberFormat="1" applyFont="1" applyBorder="1">
      <alignment/>
      <protection/>
    </xf>
    <xf numFmtId="2" fontId="17" fillId="0" borderId="1" xfId="17" applyNumberFormat="1" applyFont="1" applyBorder="1">
      <alignment/>
      <protection/>
    </xf>
    <xf numFmtId="0" fontId="17" fillId="0" borderId="1" xfId="17" applyFont="1" applyBorder="1">
      <alignment/>
      <protection/>
    </xf>
    <xf numFmtId="0" fontId="15" fillId="8" borderId="1" xfId="17" applyFont="1" applyFill="1" applyBorder="1">
      <alignment/>
      <protection/>
    </xf>
    <xf numFmtId="0" fontId="15" fillId="8" borderId="1" xfId="17" applyFont="1" applyFill="1" applyBorder="1" applyAlignment="1">
      <alignment horizontal="left"/>
      <protection/>
    </xf>
    <xf numFmtId="0" fontId="15" fillId="8" borderId="2" xfId="17" applyFont="1" applyFill="1" applyBorder="1" applyAlignment="1">
      <alignment horizontal="left"/>
      <protection/>
    </xf>
    <xf numFmtId="0" fontId="15" fillId="8" borderId="2" xfId="17" applyFont="1" applyFill="1" applyBorder="1" applyAlignment="1">
      <alignment wrapText="1"/>
      <protection/>
    </xf>
    <xf numFmtId="3" fontId="15" fillId="8" borderId="1" xfId="17" applyNumberFormat="1" applyFont="1" applyFill="1" applyBorder="1">
      <alignment/>
      <protection/>
    </xf>
    <xf numFmtId="2" fontId="15" fillId="8" borderId="2" xfId="17" applyNumberFormat="1" applyFont="1" applyFill="1" applyBorder="1">
      <alignment/>
      <protection/>
    </xf>
    <xf numFmtId="2" fontId="15" fillId="8" borderId="1" xfId="17" applyNumberFormat="1" applyFont="1" applyFill="1" applyBorder="1">
      <alignment/>
      <protection/>
    </xf>
    <xf numFmtId="0" fontId="18" fillId="8" borderId="1" xfId="17" applyFont="1" applyFill="1" applyBorder="1">
      <alignment/>
      <protection/>
    </xf>
    <xf numFmtId="0" fontId="18" fillId="8" borderId="1" xfId="17" applyFont="1" applyFill="1" applyBorder="1" applyAlignment="1">
      <alignment horizontal="left"/>
      <protection/>
    </xf>
    <xf numFmtId="0" fontId="18" fillId="8" borderId="2" xfId="17" applyFont="1" applyFill="1" applyBorder="1" applyAlignment="1">
      <alignment horizontal="left"/>
      <protection/>
    </xf>
    <xf numFmtId="0" fontId="19" fillId="8" borderId="2" xfId="17" applyFont="1" applyFill="1" applyBorder="1" applyAlignment="1">
      <alignment wrapText="1"/>
      <protection/>
    </xf>
    <xf numFmtId="3" fontId="18" fillId="8" borderId="1" xfId="17" applyNumberFormat="1" applyFont="1" applyFill="1" applyBorder="1">
      <alignment/>
      <protection/>
    </xf>
    <xf numFmtId="2" fontId="18" fillId="8" borderId="2" xfId="17" applyNumberFormat="1" applyFont="1" applyFill="1" applyBorder="1">
      <alignment/>
      <protection/>
    </xf>
    <xf numFmtId="2" fontId="18" fillId="8" borderId="1" xfId="17" applyNumberFormat="1" applyFont="1" applyFill="1" applyBorder="1">
      <alignment/>
      <protection/>
    </xf>
    <xf numFmtId="0" fontId="17" fillId="8" borderId="2" xfId="17" applyFont="1" applyFill="1" applyBorder="1" applyAlignment="1">
      <alignment wrapText="1"/>
      <protection/>
    </xf>
    <xf numFmtId="3" fontId="15" fillId="9" borderId="1" xfId="17" applyNumberFormat="1" applyFont="1" applyFill="1" applyBorder="1">
      <alignment/>
      <protection/>
    </xf>
    <xf numFmtId="2" fontId="15" fillId="9" borderId="2" xfId="17" applyNumberFormat="1" applyFont="1" applyFill="1" applyBorder="1">
      <alignment/>
      <protection/>
    </xf>
    <xf numFmtId="2" fontId="15" fillId="9" borderId="1" xfId="17" applyNumberFormat="1" applyFont="1" applyFill="1" applyBorder="1">
      <alignment/>
      <protection/>
    </xf>
    <xf numFmtId="2" fontId="17" fillId="0" borderId="2" xfId="17" applyNumberFormat="1" applyFont="1" applyFill="1" applyBorder="1">
      <alignment/>
      <protection/>
    </xf>
    <xf numFmtId="2" fontId="17" fillId="0" borderId="1" xfId="17" applyNumberFormat="1" applyFont="1" applyFill="1" applyBorder="1">
      <alignment/>
      <protection/>
    </xf>
    <xf numFmtId="0" fontId="15" fillId="2" borderId="1" xfId="17" applyFont="1" applyFill="1" applyBorder="1" applyAlignment="1">
      <alignment horizontal="left"/>
      <protection/>
    </xf>
    <xf numFmtId="0" fontId="15" fillId="2" borderId="2" xfId="17" applyFont="1" applyFill="1" applyBorder="1" applyAlignment="1">
      <alignment horizontal="left"/>
      <protection/>
    </xf>
    <xf numFmtId="0" fontId="15" fillId="2" borderId="2" xfId="17" applyFont="1" applyFill="1" applyBorder="1" applyAlignment="1">
      <alignment wrapText="1"/>
      <protection/>
    </xf>
    <xf numFmtId="3" fontId="15" fillId="2" borderId="1" xfId="17" applyNumberFormat="1" applyFont="1" applyFill="1" applyBorder="1">
      <alignment/>
      <protection/>
    </xf>
    <xf numFmtId="2" fontId="15" fillId="2" borderId="2" xfId="17" applyNumberFormat="1" applyFont="1" applyFill="1" applyBorder="1">
      <alignment/>
      <protection/>
    </xf>
    <xf numFmtId="2" fontId="15" fillId="2" borderId="1" xfId="17" applyNumberFormat="1" applyFont="1" applyFill="1" applyBorder="1">
      <alignment/>
      <protection/>
    </xf>
    <xf numFmtId="0" fontId="0" fillId="0" borderId="0" xfId="17" applyFont="1" applyFill="1" applyBorder="1" applyAlignment="1">
      <alignment horizontal="left"/>
      <protection/>
    </xf>
    <xf numFmtId="0" fontId="0" fillId="0" borderId="0" xfId="17" applyFont="1" applyFill="1" applyBorder="1">
      <alignment/>
      <protection/>
    </xf>
    <xf numFmtId="3" fontId="11" fillId="0" borderId="0" xfId="17" applyNumberFormat="1" applyFont="1" applyFill="1" applyBorder="1">
      <alignment/>
      <protection/>
    </xf>
    <xf numFmtId="4" fontId="11" fillId="0" borderId="0" xfId="17" applyNumberFormat="1" applyFont="1" applyFill="1" applyBorder="1">
      <alignment/>
      <protection/>
    </xf>
    <xf numFmtId="2" fontId="11" fillId="0" borderId="0" xfId="17" applyNumberFormat="1" applyFont="1" applyFill="1" applyBorder="1">
      <alignment/>
      <protection/>
    </xf>
    <xf numFmtId="0" fontId="1" fillId="0" borderId="0" xfId="17" applyFont="1" applyFill="1" applyAlignment="1">
      <alignment horizontal="left"/>
      <protection/>
    </xf>
    <xf numFmtId="165" fontId="0" fillId="0" borderId="0" xfId="15" applyNumberFormat="1" applyFont="1" applyFill="1" applyBorder="1" applyAlignment="1" applyProtection="1">
      <alignment/>
      <protection/>
    </xf>
    <xf numFmtId="4" fontId="1" fillId="0" borderId="0" xfId="15" applyNumberFormat="1" applyFont="1" applyFill="1" applyBorder="1" applyAlignment="1" applyProtection="1">
      <alignment wrapText="1"/>
      <protection/>
    </xf>
    <xf numFmtId="4" fontId="1" fillId="0" borderId="0" xfId="17" applyNumberFormat="1" applyFont="1" applyFill="1" applyAlignment="1">
      <alignment wrapText="1"/>
      <protection/>
    </xf>
    <xf numFmtId="0" fontId="8" fillId="0" borderId="0" xfId="17" applyFont="1" applyFill="1">
      <alignment/>
      <protection/>
    </xf>
    <xf numFmtId="0" fontId="8" fillId="0" borderId="11" xfId="17" applyFont="1" applyFill="1" applyBorder="1">
      <alignment/>
      <protection/>
    </xf>
    <xf numFmtId="0" fontId="8" fillId="0" borderId="12" xfId="17" applyFont="1" applyFill="1" applyBorder="1">
      <alignment/>
      <protection/>
    </xf>
    <xf numFmtId="0" fontId="1" fillId="0" borderId="13" xfId="17" applyFont="1" applyFill="1" applyBorder="1">
      <alignment/>
      <protection/>
    </xf>
    <xf numFmtId="0" fontId="1" fillId="0" borderId="14" xfId="17" applyFont="1" applyFill="1" applyBorder="1">
      <alignment/>
      <protection/>
    </xf>
    <xf numFmtId="0" fontId="1" fillId="0" borderId="15" xfId="17" applyFont="1" applyFill="1" applyBorder="1">
      <alignment/>
      <protection/>
    </xf>
    <xf numFmtId="4" fontId="20" fillId="0" borderId="16" xfId="15" applyNumberFormat="1" applyFont="1" applyFill="1" applyBorder="1" applyAlignment="1" applyProtection="1">
      <alignment/>
      <protection/>
    </xf>
    <xf numFmtId="4" fontId="20" fillId="0" borderId="16" xfId="17" applyNumberFormat="1" applyFont="1" applyFill="1" applyBorder="1">
      <alignment/>
      <protection/>
    </xf>
    <xf numFmtId="0" fontId="1" fillId="0" borderId="17" xfId="17" applyFont="1" applyFill="1" applyBorder="1">
      <alignment/>
      <protection/>
    </xf>
    <xf numFmtId="0" fontId="1" fillId="0" borderId="18" xfId="17" applyFont="1" applyFill="1" applyBorder="1">
      <alignment/>
      <protection/>
    </xf>
    <xf numFmtId="4" fontId="20" fillId="0" borderId="19" xfId="17" applyNumberFormat="1" applyFont="1" applyFill="1" applyBorder="1">
      <alignment/>
      <protection/>
    </xf>
    <xf numFmtId="0" fontId="21" fillId="0" borderId="0" xfId="17" applyFont="1">
      <alignment/>
      <protection/>
    </xf>
    <xf numFmtId="0" fontId="11" fillId="10" borderId="1" xfId="17" applyFont="1" applyFill="1" applyBorder="1" applyAlignment="1">
      <alignment horizontal="left"/>
      <protection/>
    </xf>
    <xf numFmtId="0" fontId="11" fillId="10" borderId="1" xfId="17" applyFont="1" applyFill="1" applyBorder="1">
      <alignment/>
      <protection/>
    </xf>
    <xf numFmtId="0" fontId="0" fillId="0" borderId="2" xfId="17" applyFont="1" applyBorder="1">
      <alignment/>
      <protection/>
    </xf>
    <xf numFmtId="0" fontId="0" fillId="0" borderId="1" xfId="17" applyFont="1" applyBorder="1">
      <alignment/>
      <protection/>
    </xf>
    <xf numFmtId="3" fontId="11" fillId="0" borderId="1" xfId="17" applyNumberFormat="1" applyFont="1" applyFill="1" applyBorder="1" applyAlignment="1">
      <alignment horizontal="left"/>
      <protection/>
    </xf>
    <xf numFmtId="4" fontId="11" fillId="0" borderId="1" xfId="17" applyNumberFormat="1" applyFont="1" applyFill="1" applyBorder="1">
      <alignment/>
      <protection/>
    </xf>
    <xf numFmtId="0" fontId="11" fillId="0" borderId="1" xfId="17" applyFont="1" applyFill="1" applyBorder="1" applyAlignment="1">
      <alignment horizontal="left"/>
      <protection/>
    </xf>
    <xf numFmtId="0" fontId="11" fillId="0" borderId="1" xfId="17" applyFont="1" applyFill="1" applyBorder="1">
      <alignment/>
      <protection/>
    </xf>
    <xf numFmtId="3" fontId="11" fillId="0" borderId="1" xfId="17" applyNumberFormat="1" applyFont="1" applyFill="1" applyBorder="1">
      <alignment/>
      <protection/>
    </xf>
    <xf numFmtId="0" fontId="11" fillId="0" borderId="1" xfId="17" applyFont="1" applyBorder="1">
      <alignment/>
      <protection/>
    </xf>
    <xf numFmtId="3" fontId="11" fillId="0" borderId="1" xfId="17" applyNumberFormat="1" applyFont="1" applyBorder="1">
      <alignment/>
      <protection/>
    </xf>
    <xf numFmtId="0" fontId="11" fillId="0" borderId="0" xfId="17" applyFont="1" applyFill="1" applyBorder="1">
      <alignment/>
      <protection/>
    </xf>
    <xf numFmtId="3" fontId="0" fillId="0" borderId="1" xfId="17" applyNumberFormat="1" applyFont="1" applyFill="1" applyBorder="1" applyAlignment="1">
      <alignment horizontal="left"/>
      <protection/>
    </xf>
    <xf numFmtId="0" fontId="0" fillId="0" borderId="1" xfId="17" applyFont="1" applyFill="1" applyBorder="1">
      <alignment/>
      <protection/>
    </xf>
    <xf numFmtId="3" fontId="0" fillId="0" borderId="1" xfId="17" applyNumberFormat="1" applyFont="1" applyFill="1" applyBorder="1">
      <alignment/>
      <protection/>
    </xf>
    <xf numFmtId="4" fontId="0" fillId="0" borderId="1" xfId="17" applyNumberFormat="1" applyFont="1" applyFill="1" applyBorder="1">
      <alignment/>
      <protection/>
    </xf>
    <xf numFmtId="3" fontId="0" fillId="0" borderId="1" xfId="17" applyNumberFormat="1" applyFont="1" applyBorder="1">
      <alignment/>
      <protection/>
    </xf>
    <xf numFmtId="2" fontId="0" fillId="0" borderId="1" xfId="17" applyNumberFormat="1" applyFont="1" applyBorder="1">
      <alignment/>
      <protection/>
    </xf>
    <xf numFmtId="2" fontId="11" fillId="0" borderId="1" xfId="17" applyNumberFormat="1" applyFont="1" applyBorder="1">
      <alignment/>
      <protection/>
    </xf>
    <xf numFmtId="2" fontId="0" fillId="0" borderId="5" xfId="17" applyNumberFormat="1" applyFont="1" applyFill="1" applyBorder="1">
      <alignment/>
      <protection/>
    </xf>
    <xf numFmtId="3" fontId="0" fillId="0" borderId="1" xfId="17" applyNumberFormat="1" applyFont="1" applyBorder="1" applyAlignment="1">
      <alignment horizontal="left"/>
      <protection/>
    </xf>
    <xf numFmtId="0" fontId="0" fillId="0" borderId="5" xfId="17" applyFont="1" applyFill="1" applyBorder="1">
      <alignment/>
      <protection/>
    </xf>
    <xf numFmtId="4" fontId="0" fillId="0" borderId="5" xfId="17" applyNumberFormat="1" applyFont="1" applyFill="1" applyBorder="1">
      <alignment/>
      <protection/>
    </xf>
    <xf numFmtId="3" fontId="11" fillId="0" borderId="1" xfId="17" applyNumberFormat="1" applyFont="1" applyBorder="1" applyAlignment="1">
      <alignment horizontal="left"/>
      <protection/>
    </xf>
    <xf numFmtId="0" fontId="0" fillId="0" borderId="1" xfId="17" applyFont="1" applyFill="1" applyBorder="1" applyAlignment="1">
      <alignment horizontal="left"/>
      <protection/>
    </xf>
    <xf numFmtId="166" fontId="0" fillId="0" borderId="1" xfId="17" applyNumberFormat="1" applyFont="1" applyBorder="1">
      <alignment/>
      <protection/>
    </xf>
    <xf numFmtId="3" fontId="0" fillId="0" borderId="0" xfId="17" applyNumberFormat="1" applyFont="1" applyFill="1" applyBorder="1">
      <alignment/>
      <protection/>
    </xf>
    <xf numFmtId="1" fontId="11" fillId="10" borderId="1" xfId="17" applyNumberFormat="1" applyFont="1" applyFill="1" applyBorder="1">
      <alignment/>
      <protection/>
    </xf>
    <xf numFmtId="0" fontId="0" fillId="10" borderId="1" xfId="17" applyFont="1" applyFill="1" applyBorder="1">
      <alignment/>
      <protection/>
    </xf>
    <xf numFmtId="3" fontId="11" fillId="10" borderId="1" xfId="17" applyNumberFormat="1" applyFont="1" applyFill="1" applyBorder="1">
      <alignment/>
      <protection/>
    </xf>
    <xf numFmtId="4" fontId="11" fillId="10" borderId="1" xfId="17" applyNumberFormat="1" applyFont="1" applyFill="1" applyBorder="1">
      <alignment/>
      <protection/>
    </xf>
    <xf numFmtId="2" fontId="0" fillId="8" borderId="1" xfId="17" applyNumberFormat="1" applyFont="1" applyFill="1" applyBorder="1">
      <alignment/>
      <protection/>
    </xf>
    <xf numFmtId="0" fontId="0" fillId="8" borderId="1" xfId="17" applyFont="1" applyFill="1" applyBorder="1" applyAlignment="1">
      <alignment horizontal="left"/>
      <protection/>
    </xf>
    <xf numFmtId="0" fontId="0" fillId="8" borderId="1" xfId="17" applyFont="1" applyFill="1" applyBorder="1">
      <alignment/>
      <protection/>
    </xf>
    <xf numFmtId="0" fontId="11" fillId="8" borderId="1" xfId="17" applyFont="1" applyFill="1" applyBorder="1">
      <alignment/>
      <protection/>
    </xf>
    <xf numFmtId="4" fontId="0" fillId="8" borderId="1" xfId="17" applyNumberFormat="1" applyFont="1" applyFill="1" applyBorder="1">
      <alignment/>
      <protection/>
    </xf>
    <xf numFmtId="3" fontId="0" fillId="8" borderId="1" xfId="17" applyNumberFormat="1" applyFont="1" applyFill="1" applyBorder="1" applyAlignment="1">
      <alignment horizontal="left"/>
      <protection/>
    </xf>
    <xf numFmtId="3" fontId="0" fillId="8" borderId="20" xfId="17" applyNumberFormat="1" applyFont="1" applyFill="1" applyBorder="1" applyAlignment="1">
      <alignment horizontal="left"/>
      <protection/>
    </xf>
    <xf numFmtId="0" fontId="0" fillId="8" borderId="21" xfId="17" applyFont="1" applyFill="1" applyBorder="1">
      <alignment/>
      <protection/>
    </xf>
    <xf numFmtId="3" fontId="0" fillId="8" borderId="1" xfId="17" applyNumberFormat="1" applyFont="1" applyFill="1" applyBorder="1">
      <alignment/>
      <protection/>
    </xf>
    <xf numFmtId="2" fontId="11" fillId="8" borderId="1" xfId="17" applyNumberFormat="1" applyFont="1" applyFill="1" applyBorder="1">
      <alignment/>
      <protection/>
    </xf>
    <xf numFmtId="4" fontId="11" fillId="8" borderId="1" xfId="17" applyNumberFormat="1" applyFont="1" applyFill="1" applyBorder="1">
      <alignment/>
      <protection/>
    </xf>
    <xf numFmtId="2" fontId="11" fillId="2" borderId="1" xfId="17" applyNumberFormat="1" applyFont="1" applyFill="1" applyBorder="1">
      <alignment/>
      <protection/>
    </xf>
    <xf numFmtId="0" fontId="0" fillId="2" borderId="1" xfId="17" applyFont="1" applyFill="1" applyBorder="1" applyAlignment="1">
      <alignment horizontal="left"/>
      <protection/>
    </xf>
    <xf numFmtId="0" fontId="0" fillId="2" borderId="1" xfId="17" applyFont="1" applyFill="1" applyBorder="1">
      <alignment/>
      <protection/>
    </xf>
    <xf numFmtId="4" fontId="11" fillId="2" borderId="1" xfId="17" applyNumberFormat="1" applyFont="1" applyFill="1" applyBorder="1">
      <alignment/>
      <protection/>
    </xf>
    <xf numFmtId="0" fontId="11" fillId="8" borderId="1" xfId="17" applyFont="1" applyFill="1" applyBorder="1" applyAlignment="1">
      <alignment horizontal="left"/>
      <protection/>
    </xf>
    <xf numFmtId="4" fontId="0" fillId="7" borderId="1" xfId="17" applyNumberFormat="1" applyFont="1" applyFill="1" applyBorder="1">
      <alignment/>
      <protection/>
    </xf>
    <xf numFmtId="2" fontId="11" fillId="7" borderId="1" xfId="17" applyNumberFormat="1" applyFont="1" applyFill="1" applyBorder="1">
      <alignment/>
      <protection/>
    </xf>
    <xf numFmtId="0" fontId="0" fillId="7" borderId="1" xfId="17" applyFont="1" applyFill="1" applyBorder="1" applyAlignment="1">
      <alignment horizontal="left"/>
      <protection/>
    </xf>
    <xf numFmtId="0" fontId="0" fillId="7" borderId="1" xfId="17" applyFont="1" applyFill="1" applyBorder="1">
      <alignment/>
      <protection/>
    </xf>
    <xf numFmtId="3" fontId="11" fillId="7" borderId="1" xfId="17" applyNumberFormat="1" applyFont="1" applyFill="1" applyBorder="1">
      <alignment/>
      <protection/>
    </xf>
    <xf numFmtId="3" fontId="0" fillId="7" borderId="1" xfId="17" applyNumberFormat="1" applyFont="1" applyFill="1" applyBorder="1">
      <alignment/>
      <protection/>
    </xf>
    <xf numFmtId="3" fontId="0" fillId="7" borderId="1" xfId="17" applyNumberFormat="1" applyFont="1" applyFill="1" applyBorder="1" applyAlignment="1">
      <alignment horizontal="left"/>
      <protection/>
    </xf>
    <xf numFmtId="4" fontId="11" fillId="7" borderId="1" xfId="17" applyNumberFormat="1" applyFont="1" applyFill="1" applyBorder="1">
      <alignment/>
      <protection/>
    </xf>
    <xf numFmtId="4" fontId="11" fillId="11" borderId="1" xfId="17" applyNumberFormat="1" applyFont="1" applyFill="1" applyBorder="1">
      <alignment/>
      <protection/>
    </xf>
    <xf numFmtId="0" fontId="11" fillId="7" borderId="1" xfId="17" applyFont="1" applyFill="1" applyBorder="1">
      <alignment/>
      <protection/>
    </xf>
    <xf numFmtId="2" fontId="11" fillId="10" borderId="1" xfId="17" applyNumberFormat="1" applyFont="1" applyFill="1" applyBorder="1">
      <alignment/>
      <protection/>
    </xf>
    <xf numFmtId="0" fontId="0" fillId="10" borderId="1" xfId="17" applyFont="1" applyFill="1" applyBorder="1" applyAlignment="1">
      <alignment horizontal="left"/>
      <protection/>
    </xf>
    <xf numFmtId="4" fontId="11" fillId="12" borderId="1" xfId="17" applyNumberFormat="1" applyFont="1" applyFill="1" applyBorder="1">
      <alignment/>
      <protection/>
    </xf>
    <xf numFmtId="3" fontId="11" fillId="8" borderId="1" xfId="17" applyNumberFormat="1" applyFont="1" applyFill="1" applyBorder="1">
      <alignment/>
      <protection/>
    </xf>
    <xf numFmtId="0" fontId="0" fillId="13" borderId="0" xfId="17" applyFill="1">
      <alignment/>
      <protection/>
    </xf>
    <xf numFmtId="0" fontId="0" fillId="11" borderId="0" xfId="17" applyFill="1">
      <alignment/>
      <protection/>
    </xf>
    <xf numFmtId="1" fontId="11" fillId="14" borderId="1" xfId="17" applyNumberFormat="1" applyFont="1" applyFill="1" applyBorder="1">
      <alignment/>
      <protection/>
    </xf>
    <xf numFmtId="1" fontId="0" fillId="14" borderId="1" xfId="17" applyNumberFormat="1" applyFont="1" applyFill="1" applyBorder="1">
      <alignment/>
      <protection/>
    </xf>
    <xf numFmtId="2" fontId="0" fillId="0" borderId="1" xfId="17" applyNumberFormat="1" applyFont="1" applyBorder="1">
      <alignment/>
      <protection/>
    </xf>
    <xf numFmtId="0" fontId="11" fillId="0" borderId="1" xfId="17" applyNumberFormat="1" applyFont="1" applyBorder="1">
      <alignment/>
      <protection/>
    </xf>
    <xf numFmtId="0" fontId="0" fillId="0" borderId="1" xfId="17" applyNumberFormat="1" applyFont="1" applyBorder="1">
      <alignment/>
      <protection/>
    </xf>
    <xf numFmtId="0" fontId="0" fillId="14" borderId="1" xfId="17" applyNumberFormat="1" applyFont="1" applyFill="1" applyBorder="1">
      <alignment/>
      <protection/>
    </xf>
    <xf numFmtId="0" fontId="11" fillId="15" borderId="1" xfId="17" applyFont="1" applyFill="1" applyBorder="1" applyAlignment="1">
      <alignment horizontal="left"/>
      <protection/>
    </xf>
    <xf numFmtId="0" fontId="0" fillId="15" borderId="1" xfId="17" applyFont="1" applyFill="1" applyBorder="1">
      <alignment/>
      <protection/>
    </xf>
    <xf numFmtId="3" fontId="11" fillId="15" borderId="1" xfId="17" applyNumberFormat="1" applyFont="1" applyFill="1" applyBorder="1">
      <alignment/>
      <protection/>
    </xf>
    <xf numFmtId="3" fontId="11" fillId="16" borderId="1" xfId="17" applyNumberFormat="1" applyFont="1" applyFill="1" applyBorder="1">
      <alignment/>
      <protection/>
    </xf>
    <xf numFmtId="2" fontId="11" fillId="15" borderId="1" xfId="17" applyNumberFormat="1" applyFont="1" applyFill="1" applyBorder="1">
      <alignment/>
      <protection/>
    </xf>
    <xf numFmtId="0" fontId="22" fillId="17" borderId="1" xfId="17" applyFont="1" applyFill="1" applyBorder="1">
      <alignment/>
      <protection/>
    </xf>
    <xf numFmtId="0" fontId="22" fillId="17" borderId="1" xfId="17" applyFont="1" applyFill="1" applyBorder="1" applyAlignment="1">
      <alignment horizontal="left"/>
      <protection/>
    </xf>
    <xf numFmtId="3" fontId="23" fillId="17" borderId="2" xfId="17" applyNumberFormat="1" applyFont="1" applyFill="1" applyBorder="1">
      <alignment/>
      <protection/>
    </xf>
    <xf numFmtId="2" fontId="23" fillId="17" borderId="2" xfId="17" applyNumberFormat="1" applyFont="1" applyFill="1" applyBorder="1">
      <alignment/>
      <protection/>
    </xf>
    <xf numFmtId="3" fontId="23" fillId="17" borderId="1" xfId="17" applyNumberFormat="1" applyFont="1" applyFill="1" applyBorder="1">
      <alignment/>
      <protection/>
    </xf>
    <xf numFmtId="2" fontId="22" fillId="17" borderId="1" xfId="17" applyNumberFormat="1" applyFont="1" applyFill="1" applyBorder="1">
      <alignment/>
      <protection/>
    </xf>
    <xf numFmtId="0" fontId="24" fillId="0" borderId="0" xfId="17" applyFont="1">
      <alignment/>
      <protection/>
    </xf>
    <xf numFmtId="0" fontId="11" fillId="0" borderId="0" xfId="17" applyFont="1" applyFill="1" applyBorder="1" applyAlignment="1">
      <alignment horizontal="left"/>
      <protection/>
    </xf>
    <xf numFmtId="1" fontId="11" fillId="0" borderId="1" xfId="17" applyNumberFormat="1" applyFont="1" applyBorder="1">
      <alignment/>
      <protection/>
    </xf>
    <xf numFmtId="0" fontId="11" fillId="10" borderId="1" xfId="17" applyNumberFormat="1" applyFont="1" applyFill="1" applyBorder="1">
      <alignment/>
      <protection/>
    </xf>
    <xf numFmtId="2" fontId="10" fillId="0" borderId="1" xfId="17" applyNumberFormat="1" applyFont="1" applyBorder="1">
      <alignment/>
      <protection/>
    </xf>
    <xf numFmtId="2" fontId="25" fillId="0" borderId="1" xfId="17" applyNumberFormat="1" applyFont="1" applyBorder="1">
      <alignment/>
      <protection/>
    </xf>
    <xf numFmtId="2" fontId="10" fillId="0" borderId="5" xfId="17" applyNumberFormat="1" applyFont="1" applyFill="1" applyBorder="1">
      <alignment/>
      <protection/>
    </xf>
    <xf numFmtId="0" fontId="25" fillId="0" borderId="1" xfId="17" applyNumberFormat="1" applyFont="1" applyFill="1" applyBorder="1">
      <alignment/>
      <protection/>
    </xf>
    <xf numFmtId="0" fontId="25" fillId="0" borderId="1" xfId="17" applyFont="1" applyBorder="1">
      <alignment/>
      <protection/>
    </xf>
    <xf numFmtId="166" fontId="10" fillId="0" borderId="1" xfId="17" applyNumberFormat="1" applyFont="1" applyBorder="1">
      <alignment/>
      <protection/>
    </xf>
    <xf numFmtId="4" fontId="0" fillId="0" borderId="1" xfId="17" applyNumberFormat="1" applyFont="1" applyFill="1" applyBorder="1">
      <alignment/>
      <protection/>
    </xf>
    <xf numFmtId="2" fontId="10" fillId="0" borderId="1" xfId="17" applyNumberFormat="1" applyFont="1" applyFill="1" applyBorder="1">
      <alignment/>
      <protection/>
    </xf>
    <xf numFmtId="2" fontId="26" fillId="17" borderId="1" xfId="17" applyNumberFormat="1" applyFont="1" applyFill="1" applyBorder="1">
      <alignment/>
      <protection/>
    </xf>
    <xf numFmtId="2" fontId="1" fillId="5" borderId="1" xfId="17" applyNumberFormat="1" applyFont="1" applyFill="1" applyBorder="1">
      <alignment/>
      <protection/>
    </xf>
    <xf numFmtId="0" fontId="0" fillId="18" borderId="0" xfId="17" applyFont="1" applyFill="1" applyBorder="1">
      <alignment/>
      <protection/>
    </xf>
    <xf numFmtId="0" fontId="0" fillId="18" borderId="0" xfId="17" applyFont="1" applyFill="1">
      <alignment/>
      <protection/>
    </xf>
    <xf numFmtId="3" fontId="1" fillId="19" borderId="1" xfId="17" applyNumberFormat="1" applyFont="1" applyFill="1" applyBorder="1">
      <alignment/>
      <protection/>
    </xf>
    <xf numFmtId="0" fontId="1" fillId="19" borderId="1" xfId="17" applyFont="1" applyFill="1" applyBorder="1">
      <alignment/>
      <protection/>
    </xf>
    <xf numFmtId="0" fontId="8" fillId="19" borderId="1" xfId="17" applyFont="1" applyFill="1" applyBorder="1">
      <alignment/>
      <protection/>
    </xf>
    <xf numFmtId="0" fontId="8" fillId="17" borderId="1" xfId="17" applyFont="1" applyFill="1" applyBorder="1">
      <alignment/>
      <protection/>
    </xf>
    <xf numFmtId="0" fontId="1" fillId="19" borderId="1" xfId="17" applyFont="1" applyFill="1" applyBorder="1" applyAlignment="1">
      <alignment horizontal="right"/>
      <protection/>
    </xf>
    <xf numFmtId="3" fontId="8" fillId="17" borderId="1" xfId="17" applyNumberFormat="1" applyFont="1" applyFill="1" applyBorder="1">
      <alignment/>
      <protection/>
    </xf>
    <xf numFmtId="0" fontId="9" fillId="19" borderId="1" xfId="17" applyFont="1" applyFill="1" applyBorder="1">
      <alignment/>
      <protection/>
    </xf>
    <xf numFmtId="3" fontId="9" fillId="19" borderId="1" xfId="17" applyNumberFormat="1" applyFont="1" applyFill="1" applyBorder="1">
      <alignment/>
      <protection/>
    </xf>
    <xf numFmtId="3" fontId="8" fillId="19" borderId="1" xfId="17" applyNumberFormat="1" applyFont="1" applyFill="1" applyBorder="1">
      <alignment/>
      <protection/>
    </xf>
    <xf numFmtId="0" fontId="0" fillId="19" borderId="0" xfId="17" applyFill="1">
      <alignment/>
      <protection/>
    </xf>
    <xf numFmtId="4" fontId="1" fillId="19" borderId="1" xfId="17" applyNumberFormat="1" applyFont="1" applyFill="1" applyBorder="1">
      <alignment/>
      <protection/>
    </xf>
    <xf numFmtId="1" fontId="8" fillId="19" borderId="1" xfId="17" applyNumberFormat="1" applyFont="1" applyFill="1" applyBorder="1">
      <alignment/>
      <protection/>
    </xf>
    <xf numFmtId="1" fontId="1" fillId="19" borderId="1" xfId="17" applyNumberFormat="1" applyFont="1" applyFill="1" applyBorder="1">
      <alignment/>
      <protection/>
    </xf>
    <xf numFmtId="3" fontId="7" fillId="19" borderId="1" xfId="17" applyNumberFormat="1" applyFont="1" applyFill="1" applyBorder="1">
      <alignment/>
      <protection/>
    </xf>
    <xf numFmtId="0" fontId="8" fillId="19" borderId="1" xfId="17" applyFont="1" applyFill="1" applyBorder="1" applyAlignment="1">
      <alignment horizontal="right"/>
      <protection/>
    </xf>
    <xf numFmtId="3" fontId="9" fillId="17" borderId="1" xfId="17" applyNumberFormat="1" applyFont="1" applyFill="1" applyBorder="1">
      <alignment/>
      <protection/>
    </xf>
    <xf numFmtId="0" fontId="7" fillId="19" borderId="1" xfId="17" applyFont="1" applyFill="1" applyBorder="1">
      <alignment/>
      <protection/>
    </xf>
    <xf numFmtId="3" fontId="1" fillId="19" borderId="8" xfId="17" applyNumberFormat="1" applyFont="1" applyFill="1" applyBorder="1">
      <alignment/>
      <protection/>
    </xf>
    <xf numFmtId="0" fontId="1" fillId="17" borderId="1" xfId="17" applyFont="1" applyFill="1" applyBorder="1">
      <alignment/>
      <protection/>
    </xf>
    <xf numFmtId="0" fontId="1" fillId="20" borderId="1" xfId="17" applyFont="1" applyFill="1" applyBorder="1">
      <alignment/>
      <protection/>
    </xf>
    <xf numFmtId="0" fontId="0" fillId="19" borderId="0" xfId="0" applyFill="1" applyAlignment="1">
      <alignment/>
    </xf>
    <xf numFmtId="0" fontId="0" fillId="19" borderId="0" xfId="17" applyFill="1" applyBorder="1">
      <alignment/>
      <protection/>
    </xf>
    <xf numFmtId="3" fontId="1" fillId="19" borderId="2" xfId="17" applyNumberFormat="1" applyFont="1" applyFill="1" applyBorder="1">
      <alignment/>
      <protection/>
    </xf>
    <xf numFmtId="0" fontId="0" fillId="19" borderId="0" xfId="17" applyFont="1" applyFill="1" applyBorder="1">
      <alignment/>
      <protection/>
    </xf>
    <xf numFmtId="3" fontId="0" fillId="0" borderId="1" xfId="17" applyNumberFormat="1" applyFont="1" applyFill="1" applyBorder="1" applyAlignment="1">
      <alignment horizontal="left"/>
      <protection/>
    </xf>
    <xf numFmtId="0" fontId="0" fillId="0" borderId="1" xfId="17" applyFont="1" applyFill="1" applyBorder="1">
      <alignment/>
      <protection/>
    </xf>
    <xf numFmtId="0" fontId="0" fillId="0" borderId="1" xfId="17" applyFont="1" applyFill="1" applyBorder="1" applyAlignment="1">
      <alignment horizontal="left"/>
      <protection/>
    </xf>
    <xf numFmtId="2" fontId="10" fillId="19" borderId="1" xfId="17" applyNumberFormat="1" applyFont="1" applyFill="1" applyBorder="1">
      <alignment/>
      <protection/>
    </xf>
    <xf numFmtId="0" fontId="10" fillId="19" borderId="1" xfId="17" applyNumberFormat="1" applyFont="1" applyFill="1" applyBorder="1">
      <alignment/>
      <protection/>
    </xf>
    <xf numFmtId="0" fontId="0" fillId="0" borderId="0" xfId="17" applyFont="1" applyFill="1" applyBorder="1">
      <alignment/>
      <protection/>
    </xf>
    <xf numFmtId="2" fontId="11" fillId="0" borderId="1" xfId="17" applyNumberFormat="1" applyFont="1" applyFill="1" applyBorder="1">
      <alignment/>
      <protection/>
    </xf>
    <xf numFmtId="4" fontId="11" fillId="0" borderId="5" xfId="17" applyNumberFormat="1" applyFont="1" applyFill="1" applyBorder="1">
      <alignment/>
      <protection/>
    </xf>
    <xf numFmtId="0" fontId="0" fillId="0" borderId="0" xfId="17" applyFont="1" applyFill="1">
      <alignment/>
      <protection/>
    </xf>
    <xf numFmtId="0" fontId="8" fillId="21" borderId="1" xfId="17" applyFont="1" applyFill="1" applyBorder="1">
      <alignment/>
      <protection/>
    </xf>
    <xf numFmtId="0" fontId="9" fillId="21" borderId="1" xfId="17" applyFont="1" applyFill="1" applyBorder="1" applyAlignment="1">
      <alignment horizontal="right"/>
      <protection/>
    </xf>
    <xf numFmtId="3" fontId="8" fillId="21" borderId="1" xfId="17" applyNumberFormat="1" applyFont="1" applyFill="1" applyBorder="1">
      <alignment/>
      <protection/>
    </xf>
    <xf numFmtId="3" fontId="8" fillId="22" borderId="1" xfId="17" applyNumberFormat="1" applyFont="1" applyFill="1" applyBorder="1">
      <alignment/>
      <protection/>
    </xf>
    <xf numFmtId="0" fontId="8" fillId="3" borderId="3" xfId="17" applyFont="1" applyFill="1" applyBorder="1">
      <alignment/>
      <protection/>
    </xf>
    <xf numFmtId="0" fontId="8" fillId="3" borderId="3" xfId="17" applyFont="1" applyFill="1" applyBorder="1" applyAlignment="1">
      <alignment horizontal="left"/>
      <protection/>
    </xf>
    <xf numFmtId="0" fontId="8" fillId="3" borderId="3" xfId="17" applyFont="1" applyFill="1" applyBorder="1" applyAlignment="1">
      <alignment wrapText="1"/>
      <protection/>
    </xf>
    <xf numFmtId="3" fontId="9" fillId="21" borderId="1" xfId="17" applyNumberFormat="1" applyFont="1" applyFill="1" applyBorder="1">
      <alignment/>
      <protection/>
    </xf>
    <xf numFmtId="0" fontId="9" fillId="23" borderId="1" xfId="17" applyFont="1" applyFill="1" applyBorder="1">
      <alignment/>
      <protection/>
    </xf>
    <xf numFmtId="3" fontId="1" fillId="23" borderId="1" xfId="17" applyNumberFormat="1" applyFont="1" applyFill="1" applyBorder="1" applyAlignment="1">
      <alignment horizontal="left"/>
      <protection/>
    </xf>
    <xf numFmtId="3" fontId="1" fillId="23" borderId="2" xfId="17" applyNumberFormat="1" applyFont="1" applyFill="1" applyBorder="1" applyAlignment="1">
      <alignment horizontal="left"/>
      <protection/>
    </xf>
    <xf numFmtId="0" fontId="9" fillId="23" borderId="2" xfId="17" applyFont="1" applyFill="1" applyBorder="1" applyAlignment="1">
      <alignment wrapText="1"/>
      <protection/>
    </xf>
    <xf numFmtId="0" fontId="1" fillId="23" borderId="2" xfId="17" applyFont="1" applyFill="1" applyBorder="1">
      <alignment/>
      <protection/>
    </xf>
    <xf numFmtId="2" fontId="1" fillId="23" borderId="2" xfId="17" applyNumberFormat="1" applyFont="1" applyFill="1" applyBorder="1">
      <alignment/>
      <protection/>
    </xf>
    <xf numFmtId="3" fontId="9" fillId="23" borderId="1" xfId="17" applyNumberFormat="1" applyFont="1" applyFill="1" applyBorder="1">
      <alignment/>
      <protection/>
    </xf>
    <xf numFmtId="3" fontId="1" fillId="23" borderId="1" xfId="17" applyNumberFormat="1" applyFont="1" applyFill="1" applyBorder="1">
      <alignment/>
      <protection/>
    </xf>
    <xf numFmtId="4" fontId="8" fillId="23" borderId="1" xfId="17" applyNumberFormat="1" applyFont="1" applyFill="1" applyBorder="1">
      <alignment/>
      <protection/>
    </xf>
    <xf numFmtId="2" fontId="8" fillId="23" borderId="1" xfId="17" applyNumberFormat="1" applyFont="1" applyFill="1" applyBorder="1">
      <alignment/>
      <protection/>
    </xf>
    <xf numFmtId="3" fontId="8" fillId="23" borderId="1" xfId="17" applyNumberFormat="1" applyFont="1" applyFill="1" applyBorder="1">
      <alignment/>
      <protection/>
    </xf>
    <xf numFmtId="3" fontId="8" fillId="21" borderId="8" xfId="17" applyNumberFormat="1" applyFont="1" applyFill="1" applyBorder="1">
      <alignment/>
      <protection/>
    </xf>
    <xf numFmtId="49" fontId="9" fillId="21" borderId="1" xfId="17" applyNumberFormat="1" applyFont="1" applyFill="1" applyBorder="1">
      <alignment/>
      <protection/>
    </xf>
    <xf numFmtId="3" fontId="1" fillId="21" borderId="8" xfId="17" applyNumberFormat="1" applyFont="1" applyFill="1" applyBorder="1" applyAlignment="1">
      <alignment horizontal="left"/>
      <protection/>
    </xf>
    <xf numFmtId="3" fontId="1" fillId="21" borderId="9" xfId="17" applyNumberFormat="1" applyFont="1" applyFill="1" applyBorder="1" applyAlignment="1">
      <alignment horizontal="left"/>
      <protection/>
    </xf>
    <xf numFmtId="0" fontId="1" fillId="21" borderId="9" xfId="17" applyFont="1" applyFill="1" applyBorder="1">
      <alignment/>
      <protection/>
    </xf>
    <xf numFmtId="2" fontId="1" fillId="21" borderId="9" xfId="17" applyNumberFormat="1" applyFont="1" applyFill="1" applyBorder="1">
      <alignment/>
      <protection/>
    </xf>
    <xf numFmtId="3" fontId="1" fillId="21" borderId="8" xfId="17" applyNumberFormat="1" applyFont="1" applyFill="1" applyBorder="1">
      <alignment/>
      <protection/>
    </xf>
    <xf numFmtId="4" fontId="8" fillId="21" borderId="8" xfId="17" applyNumberFormat="1" applyFont="1" applyFill="1" applyBorder="1">
      <alignment/>
      <protection/>
    </xf>
    <xf numFmtId="2" fontId="8" fillId="21" borderId="1" xfId="17" applyNumberFormat="1" applyFont="1" applyFill="1" applyBorder="1">
      <alignment/>
      <protection/>
    </xf>
    <xf numFmtId="0" fontId="8" fillId="0" borderId="0" xfId="0" applyFont="1" applyAlignment="1">
      <alignment/>
    </xf>
    <xf numFmtId="0" fontId="8" fillId="24" borderId="1" xfId="17" applyFont="1" applyFill="1" applyBorder="1" applyAlignment="1">
      <alignment horizontal="center"/>
      <protection/>
    </xf>
    <xf numFmtId="0" fontId="8" fillId="2" borderId="3" xfId="17" applyFont="1" applyFill="1" applyBorder="1">
      <alignment/>
      <protection/>
    </xf>
    <xf numFmtId="0" fontId="8" fillId="2" borderId="1" xfId="17" applyFont="1" applyFill="1" applyBorder="1">
      <alignment/>
      <protection/>
    </xf>
    <xf numFmtId="2" fontId="8" fillId="2" borderId="3" xfId="17" applyNumberFormat="1" applyFont="1" applyFill="1" applyBorder="1">
      <alignment/>
      <protection/>
    </xf>
    <xf numFmtId="0" fontId="27" fillId="25" borderId="22" xfId="17" applyFont="1" applyFill="1" applyBorder="1">
      <alignment/>
      <protection/>
    </xf>
    <xf numFmtId="0" fontId="13" fillId="25" borderId="23" xfId="17" applyFont="1" applyFill="1" applyBorder="1">
      <alignment/>
      <protection/>
    </xf>
    <xf numFmtId="3" fontId="28" fillId="25" borderId="24" xfId="17" applyNumberFormat="1" applyFont="1" applyFill="1" applyBorder="1">
      <alignment/>
      <protection/>
    </xf>
    <xf numFmtId="3" fontId="28" fillId="0" borderId="0" xfId="17" applyNumberFormat="1" applyFont="1" applyFill="1" applyBorder="1">
      <alignment/>
      <protection/>
    </xf>
    <xf numFmtId="0" fontId="29" fillId="9" borderId="22" xfId="17" applyFont="1" applyFill="1" applyBorder="1">
      <alignment/>
      <protection/>
    </xf>
    <xf numFmtId="0" fontId="30" fillId="9" borderId="23" xfId="17" applyFont="1" applyFill="1" applyBorder="1">
      <alignment/>
      <protection/>
    </xf>
    <xf numFmtId="0" fontId="27" fillId="26" borderId="22" xfId="17" applyFont="1" applyFill="1" applyBorder="1">
      <alignment/>
      <protection/>
    </xf>
    <xf numFmtId="0" fontId="13" fillId="26" borderId="23" xfId="17" applyFont="1" applyFill="1" applyBorder="1">
      <alignment/>
      <protection/>
    </xf>
    <xf numFmtId="0" fontId="0" fillId="27" borderId="0" xfId="17" applyFill="1">
      <alignment/>
      <protection/>
    </xf>
    <xf numFmtId="0" fontId="10" fillId="0" borderId="0" xfId="17" applyFont="1">
      <alignment/>
      <protection/>
    </xf>
    <xf numFmtId="14" fontId="11" fillId="0" borderId="0" xfId="17" applyNumberFormat="1" applyFont="1" applyFill="1" applyBorder="1">
      <alignment/>
      <protection/>
    </xf>
    <xf numFmtId="0" fontId="8" fillId="0" borderId="1" xfId="17" applyNumberFormat="1" applyFont="1" applyBorder="1">
      <alignment/>
      <protection/>
    </xf>
    <xf numFmtId="0" fontId="1" fillId="14" borderId="1" xfId="17" applyNumberFormat="1" applyFont="1" applyFill="1" applyBorder="1">
      <alignment/>
      <protection/>
    </xf>
    <xf numFmtId="0" fontId="11" fillId="7" borderId="1" xfId="17" applyFont="1" applyFill="1" applyBorder="1" applyAlignment="1">
      <alignment horizontal="left"/>
      <protection/>
    </xf>
    <xf numFmtId="0" fontId="0" fillId="28" borderId="0" xfId="17" applyFont="1" applyFill="1">
      <alignment/>
      <protection/>
    </xf>
    <xf numFmtId="0" fontId="0" fillId="0" borderId="1" xfId="17" applyFont="1" applyBorder="1">
      <alignment/>
      <protection/>
    </xf>
    <xf numFmtId="0" fontId="0" fillId="0" borderId="1" xfId="17" applyNumberFormat="1" applyFont="1" applyFill="1" applyBorder="1">
      <alignment/>
      <protection/>
    </xf>
    <xf numFmtId="0" fontId="11" fillId="28" borderId="0" xfId="17" applyFont="1" applyFill="1">
      <alignment/>
      <protection/>
    </xf>
    <xf numFmtId="0" fontId="1" fillId="22" borderId="1" xfId="17" applyFont="1" applyFill="1" applyBorder="1">
      <alignment/>
      <protection/>
    </xf>
    <xf numFmtId="0" fontId="1" fillId="22" borderId="1" xfId="17" applyFont="1" applyFill="1" applyBorder="1" applyAlignment="1">
      <alignment horizontal="left"/>
      <protection/>
    </xf>
    <xf numFmtId="2" fontId="1" fillId="22" borderId="1" xfId="17" applyNumberFormat="1" applyFont="1" applyFill="1" applyBorder="1">
      <alignment/>
      <protection/>
    </xf>
    <xf numFmtId="4" fontId="1" fillId="22" borderId="1" xfId="17" applyNumberFormat="1" applyFont="1" applyFill="1" applyBorder="1">
      <alignment/>
      <protection/>
    </xf>
    <xf numFmtId="0" fontId="8" fillId="22" borderId="1" xfId="17" applyFont="1" applyFill="1" applyBorder="1">
      <alignment/>
      <protection/>
    </xf>
    <xf numFmtId="0" fontId="11" fillId="0" borderId="0" xfId="17" applyFont="1" applyAlignment="1">
      <alignment horizontal="left"/>
      <protection/>
    </xf>
    <xf numFmtId="0" fontId="7" fillId="0" borderId="1" xfId="17" applyFont="1" applyFill="1" applyBorder="1" applyAlignment="1">
      <alignment horizontal="left"/>
      <protection/>
    </xf>
    <xf numFmtId="0" fontId="1" fillId="19" borderId="0" xfId="17" applyFont="1" applyFill="1">
      <alignment/>
      <protection/>
    </xf>
    <xf numFmtId="3" fontId="1" fillId="0" borderId="0" xfId="17" applyNumberFormat="1" applyFont="1" applyFill="1" applyBorder="1" applyAlignment="1">
      <alignment horizontal="left"/>
      <protection/>
    </xf>
    <xf numFmtId="14" fontId="8" fillId="22" borderId="1" xfId="17" applyNumberFormat="1" applyFont="1" applyFill="1" applyBorder="1">
      <alignment/>
      <protection/>
    </xf>
    <xf numFmtId="3" fontId="1" fillId="22" borderId="1" xfId="17" applyNumberFormat="1" applyFont="1" applyFill="1" applyBorder="1" applyAlignment="1">
      <alignment horizontal="left"/>
      <protection/>
    </xf>
    <xf numFmtId="3" fontId="1" fillId="22" borderId="2" xfId="17" applyNumberFormat="1" applyFont="1" applyFill="1" applyBorder="1" applyAlignment="1">
      <alignment horizontal="left"/>
      <protection/>
    </xf>
    <xf numFmtId="0" fontId="1" fillId="22" borderId="2" xfId="17" applyFont="1" applyFill="1" applyBorder="1" applyAlignment="1">
      <alignment wrapText="1"/>
      <protection/>
    </xf>
    <xf numFmtId="0" fontId="9" fillId="21" borderId="1" xfId="17" applyFont="1" applyFill="1" applyBorder="1">
      <alignment/>
      <protection/>
    </xf>
    <xf numFmtId="0" fontId="9" fillId="21" borderId="1" xfId="17" applyFont="1" applyFill="1" applyBorder="1" applyAlignment="1">
      <alignment horizontal="left"/>
      <protection/>
    </xf>
    <xf numFmtId="2" fontId="8" fillId="22" borderId="7" xfId="17" applyNumberFormat="1" applyFont="1" applyFill="1" applyBorder="1">
      <alignment/>
      <protection/>
    </xf>
    <xf numFmtId="2" fontId="0" fillId="2" borderId="1" xfId="17" applyNumberFormat="1" applyFont="1" applyFill="1" applyBorder="1">
      <alignment/>
      <protection/>
    </xf>
    <xf numFmtId="0" fontId="10" fillId="0" borderId="1" xfId="17" applyNumberFormat="1" applyFont="1" applyBorder="1">
      <alignment/>
      <protection/>
    </xf>
    <xf numFmtId="167" fontId="0" fillId="0" borderId="1" xfId="17" applyNumberFormat="1" applyFont="1" applyBorder="1">
      <alignment/>
      <protection/>
    </xf>
    <xf numFmtId="2" fontId="0" fillId="14" borderId="1" xfId="17" applyNumberFormat="1" applyFont="1" applyFill="1" applyBorder="1">
      <alignment/>
      <protection/>
    </xf>
    <xf numFmtId="2" fontId="0" fillId="29" borderId="1" xfId="17" applyNumberFormat="1" applyFont="1" applyFill="1" applyBorder="1">
      <alignment/>
      <protection/>
    </xf>
    <xf numFmtId="4" fontId="0" fillId="29" borderId="1" xfId="17" applyNumberFormat="1" applyFont="1" applyFill="1" applyBorder="1">
      <alignment/>
      <protection/>
    </xf>
    <xf numFmtId="2" fontId="0" fillId="8" borderId="1" xfId="17" applyNumberFormat="1" applyFont="1" applyFill="1" applyBorder="1">
      <alignment/>
      <protection/>
    </xf>
    <xf numFmtId="167" fontId="11" fillId="10" borderId="1" xfId="17" applyNumberFormat="1" applyFont="1" applyFill="1" applyBorder="1">
      <alignment/>
      <protection/>
    </xf>
    <xf numFmtId="0" fontId="11" fillId="8" borderId="1" xfId="17" applyNumberFormat="1" applyFont="1" applyFill="1" applyBorder="1">
      <alignment/>
      <protection/>
    </xf>
    <xf numFmtId="2" fontId="11" fillId="29" borderId="1" xfId="17" applyNumberFormat="1" applyFont="1" applyFill="1" applyBorder="1">
      <alignment/>
      <protection/>
    </xf>
    <xf numFmtId="2" fontId="0" fillId="28" borderId="1" xfId="17" applyNumberFormat="1" applyFont="1" applyFill="1" applyBorder="1">
      <alignment/>
      <protection/>
    </xf>
    <xf numFmtId="0" fontId="0" fillId="7" borderId="1" xfId="17" applyFont="1" applyFill="1" applyBorder="1">
      <alignment/>
      <protection/>
    </xf>
    <xf numFmtId="2" fontId="0" fillId="7" borderId="1" xfId="17" applyNumberFormat="1" applyFont="1" applyFill="1" applyBorder="1">
      <alignment/>
      <protection/>
    </xf>
    <xf numFmtId="3" fontId="0" fillId="7" borderId="1" xfId="17" applyNumberFormat="1" applyFont="1" applyFill="1" applyBorder="1">
      <alignment/>
      <protection/>
    </xf>
    <xf numFmtId="2" fontId="0" fillId="7" borderId="0" xfId="17" applyNumberFormat="1" applyFont="1" applyFill="1" applyBorder="1">
      <alignment/>
      <protection/>
    </xf>
    <xf numFmtId="2" fontId="11" fillId="15" borderId="0" xfId="17" applyNumberFormat="1" applyFont="1" applyFill="1">
      <alignment/>
      <protection/>
    </xf>
    <xf numFmtId="3" fontId="1" fillId="22" borderId="1" xfId="17" applyNumberFormat="1" applyFont="1" applyFill="1" applyBorder="1">
      <alignment/>
      <protection/>
    </xf>
    <xf numFmtId="2" fontId="1" fillId="22" borderId="2" xfId="17" applyNumberFormat="1" applyFont="1" applyFill="1" applyBorder="1">
      <alignment/>
      <protection/>
    </xf>
    <xf numFmtId="0" fontId="1" fillId="0" borderId="0" xfId="17" applyFont="1" applyFill="1" applyBorder="1" applyAlignment="1">
      <alignment wrapText="1"/>
      <protection/>
    </xf>
    <xf numFmtId="0" fontId="1" fillId="0" borderId="0" xfId="17" applyFont="1" applyFill="1" applyBorder="1" applyAlignment="1">
      <alignment horizontal="left"/>
      <protection/>
    </xf>
    <xf numFmtId="0" fontId="9" fillId="30" borderId="1" xfId="17" applyFont="1" applyFill="1" applyBorder="1">
      <alignment/>
      <protection/>
    </xf>
    <xf numFmtId="0" fontId="9" fillId="30" borderId="1" xfId="17" applyFont="1" applyFill="1" applyBorder="1" applyAlignment="1">
      <alignment horizontal="left"/>
      <protection/>
    </xf>
    <xf numFmtId="0" fontId="9" fillId="30" borderId="2" xfId="17" applyFont="1" applyFill="1" applyBorder="1" applyAlignment="1">
      <alignment horizontal="left"/>
      <protection/>
    </xf>
    <xf numFmtId="0" fontId="9" fillId="30" borderId="2" xfId="17" applyFont="1" applyFill="1" applyBorder="1" applyAlignment="1">
      <alignment wrapText="1"/>
      <protection/>
    </xf>
    <xf numFmtId="0" fontId="1" fillId="30" borderId="2" xfId="17" applyFont="1" applyFill="1" applyBorder="1">
      <alignment/>
      <protection/>
    </xf>
    <xf numFmtId="2" fontId="1" fillId="30" borderId="2" xfId="17" applyNumberFormat="1" applyFont="1" applyFill="1" applyBorder="1">
      <alignment/>
      <protection/>
    </xf>
    <xf numFmtId="3" fontId="9" fillId="30" borderId="1" xfId="17" applyNumberFormat="1" applyFont="1" applyFill="1" applyBorder="1">
      <alignment/>
      <protection/>
    </xf>
    <xf numFmtId="4" fontId="8" fillId="30" borderId="1" xfId="17" applyNumberFormat="1" applyFont="1" applyFill="1" applyBorder="1">
      <alignment/>
      <protection/>
    </xf>
    <xf numFmtId="3" fontId="8" fillId="30" borderId="1" xfId="17" applyNumberFormat="1" applyFont="1" applyFill="1" applyBorder="1">
      <alignment/>
      <protection/>
    </xf>
    <xf numFmtId="2" fontId="8" fillId="30" borderId="1" xfId="17" applyNumberFormat="1" applyFont="1" applyFill="1" applyBorder="1">
      <alignment/>
      <protection/>
    </xf>
    <xf numFmtId="3" fontId="31" fillId="9" borderId="24" xfId="17" applyNumberFormat="1" applyFont="1" applyFill="1" applyBorder="1" applyAlignment="1">
      <alignment/>
      <protection/>
    </xf>
    <xf numFmtId="3" fontId="28" fillId="26" borderId="24" xfId="17" applyNumberFormat="1" applyFont="1" applyFill="1" applyBorder="1" applyAlignment="1">
      <alignment horizontal="right"/>
      <protection/>
    </xf>
    <xf numFmtId="0" fontId="0" fillId="0" borderId="1" xfId="17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Excel Built-in Normal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6"/>
  <sheetViews>
    <sheetView tabSelected="1" workbookViewId="0" topLeftCell="A1">
      <selection activeCell="I574" sqref="I574"/>
    </sheetView>
  </sheetViews>
  <sheetFormatPr defaultColWidth="9.140625" defaultRowHeight="12.75"/>
  <cols>
    <col min="1" max="1" width="6.28125" style="1" customWidth="1"/>
    <col min="2" max="2" width="9.28125" style="1" customWidth="1"/>
    <col min="3" max="3" width="0" style="1" hidden="1" customWidth="1"/>
    <col min="4" max="4" width="39.00390625" style="1" customWidth="1"/>
    <col min="5" max="6" width="0" style="1" hidden="1" customWidth="1"/>
    <col min="7" max="7" width="0" style="2" hidden="1" customWidth="1"/>
    <col min="8" max="8" width="8.421875" style="2" hidden="1" customWidth="1"/>
    <col min="9" max="9" width="11.28125" style="1" customWidth="1"/>
    <col min="10" max="10" width="9.00390625" style="1" customWidth="1"/>
    <col min="11" max="11" width="10.7109375" style="1" customWidth="1"/>
    <col min="12" max="12" width="9.28125" style="1" customWidth="1"/>
    <col min="13" max="13" width="18.140625" style="1" customWidth="1"/>
    <col min="14" max="16384" width="9.28125" style="1" customWidth="1"/>
  </cols>
  <sheetData>
    <row r="1" spans="1:6" ht="3" customHeight="1">
      <c r="A1" s="3"/>
      <c r="B1" s="4"/>
      <c r="C1" s="4"/>
      <c r="D1" s="5"/>
      <c r="E1" s="6"/>
      <c r="F1" s="7"/>
    </row>
    <row r="2" spans="1:6" ht="6.75" customHeight="1">
      <c r="A2" s="8"/>
      <c r="B2" s="4"/>
      <c r="C2" s="4"/>
      <c r="D2" s="9"/>
      <c r="E2" s="10"/>
      <c r="F2" s="7"/>
    </row>
    <row r="3" spans="1:11" ht="12.75">
      <c r="A3" s="11" t="s">
        <v>0</v>
      </c>
      <c r="B3" s="12"/>
      <c r="C3" s="12"/>
      <c r="D3" s="13"/>
      <c r="E3" s="14">
        <v>2009</v>
      </c>
      <c r="F3" s="15">
        <v>2009</v>
      </c>
      <c r="G3" s="16">
        <v>2010</v>
      </c>
      <c r="H3" s="16" t="s">
        <v>1</v>
      </c>
      <c r="I3" s="16">
        <v>2014</v>
      </c>
      <c r="J3" s="16">
        <v>2014</v>
      </c>
      <c r="K3" s="16">
        <v>2014</v>
      </c>
    </row>
    <row r="4" spans="1:11" ht="12.75">
      <c r="A4" s="17"/>
      <c r="B4" s="18"/>
      <c r="C4" s="19"/>
      <c r="D4" s="20"/>
      <c r="E4" s="21" t="s">
        <v>2</v>
      </c>
      <c r="F4" s="22" t="s">
        <v>3</v>
      </c>
      <c r="G4" s="23" t="s">
        <v>2</v>
      </c>
      <c r="H4" s="23" t="s">
        <v>4</v>
      </c>
      <c r="I4" s="103" t="s">
        <v>427</v>
      </c>
      <c r="J4" s="23" t="s">
        <v>428</v>
      </c>
      <c r="K4" s="103" t="s">
        <v>435</v>
      </c>
    </row>
    <row r="5" spans="1:11" ht="12.75">
      <c r="A5" s="24" t="s">
        <v>5</v>
      </c>
      <c r="B5" s="25"/>
      <c r="C5" s="25"/>
      <c r="D5" s="26"/>
      <c r="E5" s="27">
        <f>SUM(E6+E20+E31+E87)</f>
        <v>5840</v>
      </c>
      <c r="F5" s="28">
        <f>E5/30.126</f>
        <v>193.85248622452366</v>
      </c>
      <c r="G5" s="29">
        <f>SUM(G6+G20+G31+G87)</f>
        <v>6060</v>
      </c>
      <c r="H5" s="29" t="s">
        <v>6</v>
      </c>
      <c r="I5" s="30">
        <v>92394</v>
      </c>
      <c r="J5" s="29">
        <v>95348</v>
      </c>
      <c r="K5" s="31">
        <v>89945.51</v>
      </c>
    </row>
    <row r="6" spans="1:14" s="38" customFormat="1" ht="12.75">
      <c r="A6" s="32"/>
      <c r="B6" s="33">
        <v>610</v>
      </c>
      <c r="C6" s="33"/>
      <c r="D6" s="34" t="s">
        <v>7</v>
      </c>
      <c r="E6" s="35">
        <f>SUM(E8:E10)</f>
        <v>3000</v>
      </c>
      <c r="F6" s="36">
        <f>E6/30.126</f>
        <v>99.58175662218682</v>
      </c>
      <c r="G6" s="35">
        <f>SUM(G8:G10)</f>
        <v>3070</v>
      </c>
      <c r="H6" s="35" t="s">
        <v>6</v>
      </c>
      <c r="I6" s="37">
        <v>44000</v>
      </c>
      <c r="N6" s="39"/>
    </row>
    <row r="7" spans="1:14" s="38" customFormat="1" ht="12.75" hidden="1">
      <c r="A7" s="32"/>
      <c r="B7" s="40"/>
      <c r="C7" s="40"/>
      <c r="D7" s="34"/>
      <c r="E7" s="36"/>
      <c r="F7" s="41"/>
      <c r="G7" s="42"/>
      <c r="H7" s="42"/>
      <c r="I7" s="37"/>
      <c r="J7" s="42"/>
      <c r="K7" s="43"/>
      <c r="N7" s="39"/>
    </row>
    <row r="8" spans="1:14" ht="12.75">
      <c r="A8" s="44"/>
      <c r="B8" s="45">
        <v>611</v>
      </c>
      <c r="C8" s="45"/>
      <c r="D8" s="46" t="s">
        <v>8</v>
      </c>
      <c r="E8" s="47">
        <v>2600</v>
      </c>
      <c r="F8" s="48">
        <f>E8/30.126</f>
        <v>86.3041890725619</v>
      </c>
      <c r="G8" s="49">
        <v>2650</v>
      </c>
      <c r="H8" s="49" t="s">
        <v>6</v>
      </c>
      <c r="I8" s="50">
        <v>44000</v>
      </c>
      <c r="J8" s="112">
        <v>50250</v>
      </c>
      <c r="K8" s="50">
        <v>48025.07</v>
      </c>
      <c r="N8" s="52"/>
    </row>
    <row r="9" spans="1:14" ht="12.75" hidden="1">
      <c r="A9" s="53"/>
      <c r="B9" s="45">
        <v>612</v>
      </c>
      <c r="C9" s="45"/>
      <c r="D9" s="46" t="s">
        <v>9</v>
      </c>
      <c r="E9" s="47">
        <v>200</v>
      </c>
      <c r="F9" s="48">
        <f>E9/30.126</f>
        <v>6.638783774812454</v>
      </c>
      <c r="G9" s="54">
        <v>210</v>
      </c>
      <c r="H9" s="54"/>
      <c r="I9" s="50">
        <f>G9/30.126</f>
        <v>6.970722963553077</v>
      </c>
      <c r="J9" s="414"/>
      <c r="K9" s="51"/>
      <c r="N9" s="52"/>
    </row>
    <row r="10" spans="1:14" ht="12.75" customHeight="1" hidden="1">
      <c r="A10" s="53"/>
      <c r="B10" s="55">
        <v>614</v>
      </c>
      <c r="C10" s="55"/>
      <c r="D10" s="46" t="s">
        <v>10</v>
      </c>
      <c r="E10" s="47">
        <v>200</v>
      </c>
      <c r="F10" s="48">
        <f>E10/30.126</f>
        <v>6.638783774812454</v>
      </c>
      <c r="G10" s="54">
        <v>210</v>
      </c>
      <c r="H10" s="54"/>
      <c r="I10" s="50">
        <f>G10/30.126</f>
        <v>6.970722963553077</v>
      </c>
      <c r="J10" s="414"/>
      <c r="K10" s="51"/>
      <c r="N10" s="52"/>
    </row>
    <row r="11" spans="1:14" ht="12.75" customHeight="1" hidden="1">
      <c r="A11" s="53"/>
      <c r="B11" s="40">
        <v>620</v>
      </c>
      <c r="C11" s="40"/>
      <c r="D11" s="34" t="s">
        <v>11</v>
      </c>
      <c r="E11" s="36">
        <v>1050</v>
      </c>
      <c r="F11" s="41">
        <f>E11/30.126</f>
        <v>34.85361481776538</v>
      </c>
      <c r="G11" s="42">
        <v>1075</v>
      </c>
      <c r="H11" s="42"/>
      <c r="I11" s="37">
        <v>15721</v>
      </c>
      <c r="J11" s="414"/>
      <c r="K11" s="51"/>
      <c r="N11" s="52"/>
    </row>
    <row r="12" spans="1:14" ht="13.5" customHeight="1">
      <c r="A12" s="32"/>
      <c r="B12" s="40">
        <v>620</v>
      </c>
      <c r="C12" s="40"/>
      <c r="D12" s="34" t="s">
        <v>11</v>
      </c>
      <c r="E12" s="36">
        <v>1050</v>
      </c>
      <c r="F12" s="41">
        <f>E12/30.126</f>
        <v>34.85361481776538</v>
      </c>
      <c r="G12" s="42">
        <v>1075</v>
      </c>
      <c r="H12" s="42" t="s">
        <v>6</v>
      </c>
      <c r="I12" s="37">
        <v>17883</v>
      </c>
      <c r="J12" s="415"/>
      <c r="K12" s="42"/>
      <c r="N12" s="52"/>
    </row>
    <row r="13" spans="1:14" ht="13.5" customHeight="1">
      <c r="A13" s="53"/>
      <c r="B13" s="55">
        <v>621</v>
      </c>
      <c r="C13" s="55"/>
      <c r="D13" s="46" t="s">
        <v>12</v>
      </c>
      <c r="E13" s="47"/>
      <c r="F13" s="48"/>
      <c r="G13" s="54"/>
      <c r="H13" s="54" t="s">
        <v>6</v>
      </c>
      <c r="I13" s="50">
        <v>4980</v>
      </c>
      <c r="J13" s="414">
        <v>5270</v>
      </c>
      <c r="K13" s="51">
        <v>5255.12</v>
      </c>
      <c r="N13" s="52"/>
    </row>
    <row r="14" spans="1:14" ht="13.5" customHeight="1">
      <c r="A14" s="53"/>
      <c r="B14" s="55">
        <v>625001</v>
      </c>
      <c r="C14" s="55"/>
      <c r="D14" s="46" t="s">
        <v>13</v>
      </c>
      <c r="E14" s="47"/>
      <c r="F14" s="48"/>
      <c r="G14" s="54"/>
      <c r="H14" s="54" t="s">
        <v>6</v>
      </c>
      <c r="I14" s="50">
        <v>680</v>
      </c>
      <c r="J14" s="414">
        <v>724</v>
      </c>
      <c r="K14" s="51">
        <v>719.65</v>
      </c>
      <c r="N14" s="52"/>
    </row>
    <row r="15" spans="1:14" ht="13.5" customHeight="1">
      <c r="A15" s="53"/>
      <c r="B15" s="55">
        <v>625002</v>
      </c>
      <c r="C15" s="55"/>
      <c r="D15" s="46" t="s">
        <v>14</v>
      </c>
      <c r="E15" s="47"/>
      <c r="F15" s="48"/>
      <c r="G15" s="54"/>
      <c r="H15" s="54" t="s">
        <v>6</v>
      </c>
      <c r="I15" s="50">
        <v>6980</v>
      </c>
      <c r="J15" s="414">
        <v>7425</v>
      </c>
      <c r="K15" s="51">
        <v>7417.88</v>
      </c>
      <c r="N15" s="52"/>
    </row>
    <row r="16" spans="1:14" ht="13.5" customHeight="1">
      <c r="A16" s="53"/>
      <c r="B16" s="55">
        <v>625003</v>
      </c>
      <c r="C16" s="55"/>
      <c r="D16" s="46" t="s">
        <v>15</v>
      </c>
      <c r="E16" s="47"/>
      <c r="F16" s="48"/>
      <c r="G16" s="54"/>
      <c r="H16" s="54" t="s">
        <v>6</v>
      </c>
      <c r="I16" s="50">
        <v>480</v>
      </c>
      <c r="J16" s="414">
        <v>482</v>
      </c>
      <c r="K16" s="51">
        <v>423.31</v>
      </c>
      <c r="N16" s="52"/>
    </row>
    <row r="17" spans="1:14" ht="13.5" customHeight="1">
      <c r="A17" s="53"/>
      <c r="B17" s="55">
        <v>625004</v>
      </c>
      <c r="C17" s="55"/>
      <c r="D17" s="46" t="s">
        <v>16</v>
      </c>
      <c r="E17" s="47"/>
      <c r="F17" s="48"/>
      <c r="G17" s="54"/>
      <c r="H17" s="54" t="s">
        <v>6</v>
      </c>
      <c r="I17" s="50">
        <v>1480</v>
      </c>
      <c r="J17" s="414">
        <v>1590</v>
      </c>
      <c r="K17" s="51">
        <v>1584.11</v>
      </c>
      <c r="N17" s="52"/>
    </row>
    <row r="18" spans="1:14" ht="13.5" customHeight="1">
      <c r="A18" s="53"/>
      <c r="B18" s="55">
        <v>625005</v>
      </c>
      <c r="C18" s="55"/>
      <c r="D18" s="46" t="s">
        <v>17</v>
      </c>
      <c r="E18" s="47"/>
      <c r="F18" s="48"/>
      <c r="G18" s="54"/>
      <c r="H18" s="54" t="s">
        <v>6</v>
      </c>
      <c r="I18" s="50">
        <v>480</v>
      </c>
      <c r="J18" s="414">
        <v>523</v>
      </c>
      <c r="K18" s="51">
        <v>514.01</v>
      </c>
      <c r="N18" s="52"/>
    </row>
    <row r="19" spans="1:14" ht="13.5" customHeight="1">
      <c r="A19" s="53"/>
      <c r="B19" s="55">
        <v>625007</v>
      </c>
      <c r="C19" s="55"/>
      <c r="D19" s="46" t="s">
        <v>18</v>
      </c>
      <c r="E19" s="47"/>
      <c r="F19" s="48"/>
      <c r="G19" s="54"/>
      <c r="H19" s="54" t="s">
        <v>6</v>
      </c>
      <c r="I19" s="50">
        <v>2260</v>
      </c>
      <c r="J19" s="414">
        <v>2522</v>
      </c>
      <c r="K19" s="51">
        <v>2516.15</v>
      </c>
      <c r="N19" s="52"/>
    </row>
    <row r="20" spans="1:14" s="38" customFormat="1" ht="12.75">
      <c r="A20" s="56"/>
      <c r="B20" s="55">
        <v>627</v>
      </c>
      <c r="C20" s="55"/>
      <c r="D20" s="46" t="s">
        <v>19</v>
      </c>
      <c r="E20" s="47">
        <v>1050</v>
      </c>
      <c r="F20" s="57">
        <f>E20/30.126</f>
        <v>34.85361481776538</v>
      </c>
      <c r="G20" s="53">
        <v>1075</v>
      </c>
      <c r="H20" s="53" t="s">
        <v>6</v>
      </c>
      <c r="I20" s="50">
        <v>543</v>
      </c>
      <c r="J20" s="414">
        <v>588</v>
      </c>
      <c r="K20" s="51">
        <v>588</v>
      </c>
      <c r="N20" s="39"/>
    </row>
    <row r="21" spans="1:15" ht="12.75" customHeight="1" hidden="1">
      <c r="A21" s="58"/>
      <c r="B21" s="59">
        <v>621</v>
      </c>
      <c r="C21" s="59"/>
      <c r="D21" s="60" t="s">
        <v>20</v>
      </c>
      <c r="E21" s="61">
        <v>21</v>
      </c>
      <c r="F21" s="62">
        <f>E21/30.126</f>
        <v>0.6970722963553077</v>
      </c>
      <c r="G21" s="53">
        <v>25</v>
      </c>
      <c r="H21" s="53"/>
      <c r="I21" s="50">
        <f>G21/30.126</f>
        <v>0.8298479718515568</v>
      </c>
      <c r="J21" s="414"/>
      <c r="K21" s="51"/>
      <c r="N21" s="52"/>
      <c r="O21" s="63">
        <v>0.1</v>
      </c>
    </row>
    <row r="22" spans="1:14" ht="12.75" hidden="1">
      <c r="A22" s="58"/>
      <c r="B22" s="59">
        <v>623</v>
      </c>
      <c r="C22" s="59"/>
      <c r="D22" s="60" t="s">
        <v>21</v>
      </c>
      <c r="E22" s="61"/>
      <c r="F22" s="62"/>
      <c r="G22" s="54"/>
      <c r="H22" s="54"/>
      <c r="I22" s="50"/>
      <c r="J22" s="414"/>
      <c r="K22" s="51"/>
      <c r="N22" s="52"/>
    </row>
    <row r="23" spans="1:15" ht="12.75" hidden="1">
      <c r="A23" s="58"/>
      <c r="B23" s="59" t="s">
        <v>22</v>
      </c>
      <c r="C23" s="59"/>
      <c r="D23" s="60" t="s">
        <v>23</v>
      </c>
      <c r="E23" s="61">
        <v>33</v>
      </c>
      <c r="F23" s="62">
        <f aca="true" t="shared" si="0" ref="F23:F28">E23/30.126</f>
        <v>1.0953993228440548</v>
      </c>
      <c r="G23" s="54">
        <v>34</v>
      </c>
      <c r="H23" s="54"/>
      <c r="I23" s="50">
        <f aca="true" t="shared" si="1" ref="I23:I28">G23/30.126</f>
        <v>1.1285932417181173</v>
      </c>
      <c r="J23" s="414"/>
      <c r="K23" s="51"/>
      <c r="N23" s="52"/>
      <c r="O23" s="64">
        <v>0.013999999999999999</v>
      </c>
    </row>
    <row r="24" spans="1:15" ht="12.75" hidden="1">
      <c r="A24" s="58"/>
      <c r="B24" s="59" t="s">
        <v>24</v>
      </c>
      <c r="C24" s="59"/>
      <c r="D24" s="60" t="s">
        <v>25</v>
      </c>
      <c r="E24" s="61">
        <v>370</v>
      </c>
      <c r="F24" s="62">
        <f t="shared" si="0"/>
        <v>12.28174998340304</v>
      </c>
      <c r="G24" s="54">
        <v>376</v>
      </c>
      <c r="H24" s="54"/>
      <c r="I24" s="50">
        <f t="shared" si="1"/>
        <v>12.480913496647414</v>
      </c>
      <c r="J24" s="414"/>
      <c r="K24" s="51"/>
      <c r="N24" s="52"/>
      <c r="O24" s="63">
        <v>0.14</v>
      </c>
    </row>
    <row r="25" spans="1:15" ht="12.75" hidden="1">
      <c r="A25" s="58"/>
      <c r="B25" s="65">
        <v>625003</v>
      </c>
      <c r="C25" s="65"/>
      <c r="D25" s="60" t="s">
        <v>26</v>
      </c>
      <c r="E25" s="61">
        <v>32</v>
      </c>
      <c r="F25" s="62">
        <f t="shared" si="0"/>
        <v>1.0622054039699926</v>
      </c>
      <c r="G25" s="54">
        <v>34</v>
      </c>
      <c r="H25" s="54"/>
      <c r="I25" s="50">
        <f t="shared" si="1"/>
        <v>1.1285932417181173</v>
      </c>
      <c r="J25" s="414"/>
      <c r="K25" s="51"/>
      <c r="N25" s="52"/>
      <c r="O25" s="64">
        <v>0.008</v>
      </c>
    </row>
    <row r="26" spans="1:15" ht="12.75" hidden="1">
      <c r="A26" s="58"/>
      <c r="B26" s="65">
        <v>625004</v>
      </c>
      <c r="C26" s="65"/>
      <c r="D26" s="60" t="s">
        <v>27</v>
      </c>
      <c r="E26" s="61">
        <v>46</v>
      </c>
      <c r="F26" s="62">
        <f t="shared" si="0"/>
        <v>1.5269202682068646</v>
      </c>
      <c r="G26" s="54">
        <v>47</v>
      </c>
      <c r="H26" s="54"/>
      <c r="I26" s="50">
        <f t="shared" si="1"/>
        <v>1.5601141870809268</v>
      </c>
      <c r="J26" s="414"/>
      <c r="K26" s="51"/>
      <c r="N26" s="52"/>
      <c r="O26" s="63">
        <v>0.03</v>
      </c>
    </row>
    <row r="27" spans="1:15" ht="12.75" hidden="1">
      <c r="A27" s="58"/>
      <c r="B27" s="65">
        <v>625005</v>
      </c>
      <c r="C27" s="65"/>
      <c r="D27" s="60" t="s">
        <v>28</v>
      </c>
      <c r="E27" s="61">
        <v>41</v>
      </c>
      <c r="F27" s="62">
        <f t="shared" si="0"/>
        <v>1.360950673836553</v>
      </c>
      <c r="G27" s="54">
        <v>43</v>
      </c>
      <c r="H27" s="54"/>
      <c r="I27" s="50">
        <f t="shared" si="1"/>
        <v>1.4273385115846777</v>
      </c>
      <c r="J27" s="414"/>
      <c r="K27" s="51"/>
      <c r="N27" s="52"/>
      <c r="O27" s="63">
        <v>0.01</v>
      </c>
    </row>
    <row r="28" spans="1:15" ht="12.75" hidden="1">
      <c r="A28" s="58"/>
      <c r="B28" s="65">
        <v>625007</v>
      </c>
      <c r="C28" s="65"/>
      <c r="D28" s="60" t="s">
        <v>29</v>
      </c>
      <c r="E28" s="61">
        <v>163</v>
      </c>
      <c r="F28" s="62">
        <f t="shared" si="0"/>
        <v>5.41060877647215</v>
      </c>
      <c r="G28" s="54">
        <v>167</v>
      </c>
      <c r="H28" s="54"/>
      <c r="I28" s="50">
        <f t="shared" si="1"/>
        <v>5.543384451968399</v>
      </c>
      <c r="J28" s="414"/>
      <c r="K28" s="51"/>
      <c r="N28" s="52"/>
      <c r="O28" s="64">
        <v>0.0475</v>
      </c>
    </row>
    <row r="29" spans="1:14" ht="12.75" hidden="1">
      <c r="A29" s="58"/>
      <c r="B29" s="59">
        <v>627</v>
      </c>
      <c r="C29" s="59"/>
      <c r="D29" s="60" t="s">
        <v>30</v>
      </c>
      <c r="E29" s="61"/>
      <c r="F29" s="62"/>
      <c r="G29" s="54"/>
      <c r="H29" s="54"/>
      <c r="I29" s="37"/>
      <c r="J29" s="414"/>
      <c r="K29" s="51"/>
      <c r="N29" s="52"/>
    </row>
    <row r="30" spans="1:14" ht="12.75">
      <c r="A30" s="53"/>
      <c r="B30" s="45"/>
      <c r="C30" s="45"/>
      <c r="D30" s="46"/>
      <c r="E30" s="47"/>
      <c r="F30" s="48"/>
      <c r="G30" s="54"/>
      <c r="H30" s="54"/>
      <c r="I30" s="37"/>
      <c r="J30" s="414"/>
      <c r="K30" s="51"/>
      <c r="N30" s="7"/>
    </row>
    <row r="31" spans="1:14" ht="12.75">
      <c r="A31" s="66"/>
      <c r="B31" s="33">
        <v>630</v>
      </c>
      <c r="C31" s="33"/>
      <c r="D31" s="66" t="s">
        <v>31</v>
      </c>
      <c r="E31" s="36">
        <f>SUM(E32+E34+E40+E51+E57+E64+E67)</f>
        <v>1600</v>
      </c>
      <c r="F31" s="41">
        <f>E31/30.126</f>
        <v>53.110270198499634</v>
      </c>
      <c r="G31" s="67">
        <f>SUM(G32+G34+G40+G51+G57+G64+G67)</f>
        <v>1725</v>
      </c>
      <c r="H31" s="67"/>
      <c r="I31" s="37">
        <v>28781</v>
      </c>
      <c r="J31" s="415"/>
      <c r="K31" s="43"/>
      <c r="N31" s="7"/>
    </row>
    <row r="32" spans="1:12" ht="12.75">
      <c r="A32" s="56" t="s">
        <v>32</v>
      </c>
      <c r="B32" s="33">
        <v>631</v>
      </c>
      <c r="C32" s="33"/>
      <c r="D32" s="66" t="s">
        <v>33</v>
      </c>
      <c r="E32" s="36">
        <v>45</v>
      </c>
      <c r="F32" s="68">
        <f>E32/30.126</f>
        <v>1.4937263493328021</v>
      </c>
      <c r="G32" s="67">
        <v>45</v>
      </c>
      <c r="H32" s="67" t="s">
        <v>6</v>
      </c>
      <c r="I32" s="37">
        <v>180</v>
      </c>
      <c r="K32" s="43"/>
      <c r="L32" s="120"/>
    </row>
    <row r="33" spans="1:12" ht="12.75">
      <c r="A33" s="53"/>
      <c r="B33" s="45" t="s">
        <v>34</v>
      </c>
      <c r="C33" s="45"/>
      <c r="D33" s="46" t="s">
        <v>35</v>
      </c>
      <c r="E33" s="47">
        <v>45</v>
      </c>
      <c r="F33" s="48">
        <f>E33/30.126</f>
        <v>1.4937263493328021</v>
      </c>
      <c r="G33" s="54">
        <v>47</v>
      </c>
      <c r="H33" s="54" t="s">
        <v>6</v>
      </c>
      <c r="I33" s="50">
        <v>180</v>
      </c>
      <c r="J33" s="414">
        <v>180</v>
      </c>
      <c r="K33" s="51">
        <v>148.2</v>
      </c>
      <c r="L33" s="445"/>
    </row>
    <row r="34" spans="1:11" s="38" customFormat="1" ht="12.75">
      <c r="A34" s="66"/>
      <c r="B34" s="33">
        <v>632</v>
      </c>
      <c r="C34" s="33"/>
      <c r="D34" s="34" t="s">
        <v>36</v>
      </c>
      <c r="E34" s="36">
        <f>SUM(E35:E39)</f>
        <v>560</v>
      </c>
      <c r="F34" s="41">
        <f>E34/30.126</f>
        <v>18.58859456947487</v>
      </c>
      <c r="G34" s="42">
        <f>SUM(G35:G39)</f>
        <v>620</v>
      </c>
      <c r="H34" s="42" t="s">
        <v>6</v>
      </c>
      <c r="I34" s="37">
        <v>13420</v>
      </c>
      <c r="J34" s="415"/>
      <c r="K34" s="43"/>
    </row>
    <row r="35" spans="1:11" ht="12.75">
      <c r="A35" s="53"/>
      <c r="B35" s="55">
        <v>632001</v>
      </c>
      <c r="C35" s="55"/>
      <c r="D35" s="46" t="s">
        <v>37</v>
      </c>
      <c r="E35" s="47">
        <v>400</v>
      </c>
      <c r="F35" s="57">
        <f>E35/30.126</f>
        <v>13.277567549624909</v>
      </c>
      <c r="G35" s="54">
        <v>450</v>
      </c>
      <c r="H35" s="54" t="s">
        <v>6</v>
      </c>
      <c r="I35" s="50">
        <v>10500</v>
      </c>
      <c r="J35" s="414">
        <v>4000</v>
      </c>
      <c r="K35" s="51">
        <v>3447.67</v>
      </c>
    </row>
    <row r="36" spans="1:11" ht="12.75" hidden="1">
      <c r="A36" s="53"/>
      <c r="B36" s="55" t="s">
        <v>38</v>
      </c>
      <c r="C36" s="55"/>
      <c r="D36" s="46" t="s">
        <v>39</v>
      </c>
      <c r="E36" s="47"/>
      <c r="F36" s="57"/>
      <c r="G36" s="54"/>
      <c r="H36" s="54"/>
      <c r="I36" s="50"/>
      <c r="J36" s="414"/>
      <c r="K36" s="51"/>
    </row>
    <row r="37" spans="1:11" ht="12.75">
      <c r="A37" s="53"/>
      <c r="B37" s="55">
        <v>632002</v>
      </c>
      <c r="C37" s="55"/>
      <c r="D37" s="46" t="s">
        <v>40</v>
      </c>
      <c r="E37" s="47">
        <v>70</v>
      </c>
      <c r="F37" s="57">
        <f>E37/30.126</f>
        <v>2.323574321184359</v>
      </c>
      <c r="G37" s="54">
        <v>75</v>
      </c>
      <c r="H37" s="54" t="s">
        <v>6</v>
      </c>
      <c r="I37" s="50">
        <v>60</v>
      </c>
      <c r="J37" s="414">
        <v>60</v>
      </c>
      <c r="K37" s="51">
        <v>59.74</v>
      </c>
    </row>
    <row r="38" spans="1:12" ht="12.75">
      <c r="A38" s="53"/>
      <c r="B38" s="55">
        <v>632003</v>
      </c>
      <c r="C38" s="55"/>
      <c r="D38" s="46" t="s">
        <v>41</v>
      </c>
      <c r="E38" s="47"/>
      <c r="F38" s="57"/>
      <c r="G38" s="54"/>
      <c r="H38" s="54" t="s">
        <v>6</v>
      </c>
      <c r="I38" s="50">
        <v>2700</v>
      </c>
      <c r="J38" s="414">
        <v>2500</v>
      </c>
      <c r="K38" s="51">
        <v>2474.61</v>
      </c>
      <c r="L38" s="120"/>
    </row>
    <row r="39" spans="1:11" ht="12.75">
      <c r="A39" s="53"/>
      <c r="B39" s="55">
        <v>632003</v>
      </c>
      <c r="C39" s="55"/>
      <c r="D39" s="46" t="s">
        <v>42</v>
      </c>
      <c r="E39" s="47">
        <v>90</v>
      </c>
      <c r="F39" s="57">
        <f>E39/30.126</f>
        <v>2.9874526986656043</v>
      </c>
      <c r="G39" s="54">
        <v>95</v>
      </c>
      <c r="H39" s="54" t="s">
        <v>43</v>
      </c>
      <c r="I39" s="50">
        <v>160</v>
      </c>
      <c r="J39" s="414">
        <v>160</v>
      </c>
      <c r="K39" s="51">
        <v>155.42</v>
      </c>
    </row>
    <row r="40" spans="1:11" s="38" customFormat="1" ht="12.75">
      <c r="A40" s="66"/>
      <c r="B40" s="33">
        <v>633</v>
      </c>
      <c r="C40" s="33"/>
      <c r="D40" s="66" t="s">
        <v>44</v>
      </c>
      <c r="E40" s="36">
        <f>SUM(E41:E50)</f>
        <v>135</v>
      </c>
      <c r="F40" s="41">
        <f>E40/30.126</f>
        <v>4.481179047998406</v>
      </c>
      <c r="G40" s="42">
        <f>SUM(G41:G50)</f>
        <v>155</v>
      </c>
      <c r="H40" s="42" t="s">
        <v>6</v>
      </c>
      <c r="I40" s="37">
        <v>1550</v>
      </c>
      <c r="J40" s="415"/>
      <c r="K40" s="43"/>
    </row>
    <row r="41" spans="1:11" ht="12.75">
      <c r="A41" s="53"/>
      <c r="B41" s="55">
        <v>633001</v>
      </c>
      <c r="C41" s="55"/>
      <c r="D41" s="46" t="s">
        <v>45</v>
      </c>
      <c r="E41" s="47"/>
      <c r="F41" s="48"/>
      <c r="G41" s="54"/>
      <c r="H41" s="54" t="s">
        <v>6</v>
      </c>
      <c r="I41" s="50">
        <v>50</v>
      </c>
      <c r="J41" s="414">
        <v>150</v>
      </c>
      <c r="K41" s="51">
        <v>149.7</v>
      </c>
    </row>
    <row r="42" spans="1:12" ht="12.75" hidden="1">
      <c r="A42" s="53"/>
      <c r="B42" s="55">
        <v>633003</v>
      </c>
      <c r="C42" s="45"/>
      <c r="D42" s="46" t="s">
        <v>390</v>
      </c>
      <c r="E42" s="47"/>
      <c r="F42" s="48"/>
      <c r="G42" s="54"/>
      <c r="H42" s="54" t="s">
        <v>6</v>
      </c>
      <c r="I42" s="50"/>
      <c r="J42" s="414"/>
      <c r="K42" s="51">
        <v>470</v>
      </c>
      <c r="L42" s="412" t="s">
        <v>391</v>
      </c>
    </row>
    <row r="43" spans="1:12" ht="12.75">
      <c r="A43" s="53"/>
      <c r="B43" s="55">
        <v>633002</v>
      </c>
      <c r="C43" s="45"/>
      <c r="D43" s="46" t="s">
        <v>467</v>
      </c>
      <c r="E43" s="47"/>
      <c r="F43" s="48"/>
      <c r="G43" s="54"/>
      <c r="H43" s="54"/>
      <c r="I43" s="50"/>
      <c r="J43" s="414">
        <v>825</v>
      </c>
      <c r="K43" s="51">
        <v>821.88</v>
      </c>
      <c r="L43" s="445"/>
    </row>
    <row r="44" spans="1:12" ht="12.75">
      <c r="A44" s="53"/>
      <c r="B44" s="55">
        <v>633006</v>
      </c>
      <c r="C44" s="55"/>
      <c r="D44" s="46" t="s">
        <v>46</v>
      </c>
      <c r="E44" s="47">
        <v>80</v>
      </c>
      <c r="F44" s="48">
        <f>E44/30.126</f>
        <v>2.655513509924982</v>
      </c>
      <c r="G44" s="54">
        <v>90</v>
      </c>
      <c r="H44" s="54" t="s">
        <v>6</v>
      </c>
      <c r="I44" s="50">
        <v>1000</v>
      </c>
      <c r="J44" s="414">
        <v>1113</v>
      </c>
      <c r="K44" s="51">
        <v>1061.52</v>
      </c>
      <c r="L44" s="120"/>
    </row>
    <row r="45" spans="1:11" ht="12.75" hidden="1">
      <c r="A45" s="53"/>
      <c r="B45" s="55">
        <v>633007</v>
      </c>
      <c r="C45" s="55"/>
      <c r="D45" s="46" t="s">
        <v>47</v>
      </c>
      <c r="E45" s="47">
        <v>20</v>
      </c>
      <c r="F45" s="48">
        <f>E45/30.126</f>
        <v>0.6638783774812455</v>
      </c>
      <c r="G45" s="54">
        <v>20</v>
      </c>
      <c r="H45" s="54" t="s">
        <v>6</v>
      </c>
      <c r="I45" s="50">
        <v>0</v>
      </c>
      <c r="J45" s="414"/>
      <c r="K45" s="51"/>
    </row>
    <row r="46" spans="1:11" ht="14.25" customHeight="1">
      <c r="A46" s="53"/>
      <c r="B46" s="55">
        <v>633009</v>
      </c>
      <c r="C46" s="55"/>
      <c r="D46" s="46" t="s">
        <v>48</v>
      </c>
      <c r="E46" s="69">
        <v>20</v>
      </c>
      <c r="F46" s="48">
        <f>E46/30.126</f>
        <v>0.6638783774812455</v>
      </c>
      <c r="G46" s="54">
        <v>25</v>
      </c>
      <c r="H46" s="54" t="s">
        <v>6</v>
      </c>
      <c r="I46" s="50">
        <v>200</v>
      </c>
      <c r="J46" s="414">
        <v>200</v>
      </c>
      <c r="K46" s="51">
        <v>169.5</v>
      </c>
    </row>
    <row r="47" spans="1:12" ht="14.25" customHeight="1" hidden="1">
      <c r="A47" s="53"/>
      <c r="B47" s="55">
        <v>633011</v>
      </c>
      <c r="C47" s="55"/>
      <c r="D47" s="46" t="s">
        <v>392</v>
      </c>
      <c r="E47" s="69"/>
      <c r="F47" s="48"/>
      <c r="G47" s="54"/>
      <c r="H47" s="54" t="s">
        <v>6</v>
      </c>
      <c r="I47" s="50"/>
      <c r="J47" s="414"/>
      <c r="K47" s="51"/>
      <c r="L47" s="445"/>
    </row>
    <row r="48" spans="1:11" ht="12.75" hidden="1">
      <c r="A48" s="53"/>
      <c r="B48" s="55">
        <v>633013</v>
      </c>
      <c r="C48" s="55"/>
      <c r="D48" s="46" t="s">
        <v>49</v>
      </c>
      <c r="E48" s="47"/>
      <c r="F48" s="48"/>
      <c r="G48" s="54"/>
      <c r="H48" s="54" t="s">
        <v>6</v>
      </c>
      <c r="I48" s="50">
        <v>100</v>
      </c>
      <c r="J48" s="414">
        <v>60</v>
      </c>
      <c r="K48" s="51"/>
    </row>
    <row r="49" spans="1:11" ht="12.75" hidden="1">
      <c r="A49" s="53"/>
      <c r="B49" s="55">
        <v>633015</v>
      </c>
      <c r="C49" s="55"/>
      <c r="D49" s="46" t="s">
        <v>50</v>
      </c>
      <c r="E49" s="47">
        <v>10</v>
      </c>
      <c r="F49" s="48">
        <f aca="true" t="shared" si="2" ref="F49:F54">E49/30.126</f>
        <v>0.3319391887406227</v>
      </c>
      <c r="G49" s="54">
        <v>15</v>
      </c>
      <c r="H49" s="54" t="s">
        <v>6</v>
      </c>
      <c r="I49" s="50">
        <v>0</v>
      </c>
      <c r="J49" s="414"/>
      <c r="K49" s="51"/>
    </row>
    <row r="50" spans="1:11" ht="12.75">
      <c r="A50" s="53"/>
      <c r="B50" s="55">
        <v>633016</v>
      </c>
      <c r="C50" s="55"/>
      <c r="D50" s="46" t="s">
        <v>51</v>
      </c>
      <c r="E50" s="47">
        <v>5</v>
      </c>
      <c r="F50" s="48">
        <f t="shared" si="2"/>
        <v>0.16596959437031136</v>
      </c>
      <c r="G50" s="54">
        <v>5</v>
      </c>
      <c r="H50" s="54" t="s">
        <v>6</v>
      </c>
      <c r="I50" s="50">
        <v>300</v>
      </c>
      <c r="J50" s="414">
        <v>550</v>
      </c>
      <c r="K50" s="51">
        <v>549.02</v>
      </c>
    </row>
    <row r="51" spans="1:11" s="38" customFormat="1" ht="12.75">
      <c r="A51" s="66"/>
      <c r="B51" s="33">
        <v>634</v>
      </c>
      <c r="C51" s="33"/>
      <c r="D51" s="66" t="s">
        <v>52</v>
      </c>
      <c r="E51" s="36">
        <f>SUM(E52:E56)</f>
        <v>255</v>
      </c>
      <c r="F51" s="41">
        <f t="shared" si="2"/>
        <v>8.464449312885879</v>
      </c>
      <c r="G51" s="42">
        <f>SUM(G52:G56)</f>
        <v>260</v>
      </c>
      <c r="H51" s="42" t="s">
        <v>6</v>
      </c>
      <c r="I51" s="37">
        <v>1700</v>
      </c>
      <c r="J51" s="415"/>
      <c r="K51" s="43"/>
    </row>
    <row r="52" spans="1:11" ht="12.75">
      <c r="A52" s="53"/>
      <c r="B52" s="45" t="s">
        <v>53</v>
      </c>
      <c r="C52" s="45"/>
      <c r="D52" s="46" t="s">
        <v>50</v>
      </c>
      <c r="E52" s="69">
        <v>70</v>
      </c>
      <c r="F52" s="48">
        <f t="shared" si="2"/>
        <v>2.323574321184359</v>
      </c>
      <c r="G52" s="54">
        <v>75</v>
      </c>
      <c r="H52" s="54" t="s">
        <v>6</v>
      </c>
      <c r="I52" s="50">
        <v>900</v>
      </c>
      <c r="J52" s="414">
        <v>900</v>
      </c>
      <c r="K52" s="51">
        <v>714.89</v>
      </c>
    </row>
    <row r="53" spans="1:19" ht="12.75">
      <c r="A53" s="53"/>
      <c r="B53" s="55">
        <v>634002</v>
      </c>
      <c r="C53" s="55"/>
      <c r="D53" s="46" t="s">
        <v>54</v>
      </c>
      <c r="E53" s="69">
        <v>100</v>
      </c>
      <c r="F53" s="48">
        <f t="shared" si="2"/>
        <v>3.319391887406227</v>
      </c>
      <c r="G53" s="54">
        <v>100</v>
      </c>
      <c r="H53" s="54" t="s">
        <v>6</v>
      </c>
      <c r="I53" s="50">
        <v>360</v>
      </c>
      <c r="J53" s="414">
        <v>400</v>
      </c>
      <c r="K53" s="51">
        <v>396.01</v>
      </c>
      <c r="O53" s="38"/>
      <c r="P53" s="38"/>
      <c r="Q53" s="38"/>
      <c r="R53" s="38"/>
      <c r="S53" s="38"/>
    </row>
    <row r="54" spans="1:19" ht="12.75">
      <c r="A54" s="53"/>
      <c r="B54" s="55">
        <v>634003</v>
      </c>
      <c r="C54" s="55"/>
      <c r="D54" s="46" t="s">
        <v>55</v>
      </c>
      <c r="E54" s="69">
        <v>80</v>
      </c>
      <c r="F54" s="48">
        <f t="shared" si="2"/>
        <v>2.655513509924982</v>
      </c>
      <c r="G54" s="54">
        <v>80</v>
      </c>
      <c r="H54" s="54" t="s">
        <v>6</v>
      </c>
      <c r="I54" s="50">
        <v>410</v>
      </c>
      <c r="J54" s="414">
        <v>430</v>
      </c>
      <c r="K54" s="51">
        <v>417.42</v>
      </c>
      <c r="O54" s="38"/>
      <c r="P54" s="38"/>
      <c r="Q54" s="38"/>
      <c r="R54" s="38"/>
      <c r="S54" s="38"/>
    </row>
    <row r="55" spans="1:19" ht="14.25" customHeight="1">
      <c r="A55" s="53"/>
      <c r="B55" s="55">
        <v>634004</v>
      </c>
      <c r="C55" s="55"/>
      <c r="D55" s="46" t="s">
        <v>56</v>
      </c>
      <c r="E55" s="69">
        <v>0</v>
      </c>
      <c r="F55" s="48">
        <v>0</v>
      </c>
      <c r="G55" s="54">
        <v>0</v>
      </c>
      <c r="H55" s="54" t="s">
        <v>6</v>
      </c>
      <c r="I55" s="50">
        <f>G55/30.126</f>
        <v>0</v>
      </c>
      <c r="J55" s="414"/>
      <c r="K55" s="51"/>
      <c r="O55" s="38"/>
      <c r="P55" s="38"/>
      <c r="Q55" s="38"/>
      <c r="R55" s="38"/>
      <c r="S55" s="38"/>
    </row>
    <row r="56" spans="1:19" ht="12.75">
      <c r="A56" s="53"/>
      <c r="B56" s="55">
        <v>634005</v>
      </c>
      <c r="C56" s="55"/>
      <c r="D56" s="46" t="s">
        <v>57</v>
      </c>
      <c r="E56" s="69">
        <v>5</v>
      </c>
      <c r="F56" s="48">
        <f>E56/30.126</f>
        <v>0.16596959437031136</v>
      </c>
      <c r="G56" s="54">
        <v>5</v>
      </c>
      <c r="H56" s="54" t="s">
        <v>6</v>
      </c>
      <c r="I56" s="50">
        <v>30</v>
      </c>
      <c r="J56" s="414">
        <v>45</v>
      </c>
      <c r="K56" s="51">
        <v>41.6</v>
      </c>
      <c r="O56" s="38"/>
      <c r="P56" s="38"/>
      <c r="Q56" s="38"/>
      <c r="R56" s="38"/>
      <c r="S56" s="38"/>
    </row>
    <row r="57" spans="1:11" s="38" customFormat="1" ht="12.75">
      <c r="A57" s="66"/>
      <c r="B57" s="33">
        <v>635</v>
      </c>
      <c r="C57" s="33"/>
      <c r="D57" s="66" t="s">
        <v>58</v>
      </c>
      <c r="E57" s="36">
        <f>SUM(E58:E62)</f>
        <v>25</v>
      </c>
      <c r="F57" s="41">
        <f>E57/30.126</f>
        <v>0.8298479718515568</v>
      </c>
      <c r="G57" s="42">
        <f>SUM(G58:G62)</f>
        <v>30</v>
      </c>
      <c r="H57" s="42" t="s">
        <v>6</v>
      </c>
      <c r="I57" s="37">
        <v>350</v>
      </c>
      <c r="J57" s="415"/>
      <c r="K57" s="43"/>
    </row>
    <row r="58" spans="1:19" ht="12.75" hidden="1">
      <c r="A58" s="53"/>
      <c r="B58" s="45" t="s">
        <v>59</v>
      </c>
      <c r="C58" s="45"/>
      <c r="D58" s="46" t="s">
        <v>60</v>
      </c>
      <c r="E58" s="69"/>
      <c r="F58" s="48"/>
      <c r="G58" s="54"/>
      <c r="H58" s="54" t="s">
        <v>6</v>
      </c>
      <c r="I58" s="50">
        <v>0</v>
      </c>
      <c r="J58" s="414"/>
      <c r="K58" s="51"/>
      <c r="O58" s="38"/>
      <c r="P58" s="38"/>
      <c r="Q58" s="38"/>
      <c r="R58" s="38"/>
      <c r="S58" s="38"/>
    </row>
    <row r="59" spans="1:19" ht="12.75">
      <c r="A59" s="53"/>
      <c r="B59" s="45" t="s">
        <v>61</v>
      </c>
      <c r="C59" s="45"/>
      <c r="D59" s="46" t="s">
        <v>62</v>
      </c>
      <c r="E59" s="69">
        <v>15</v>
      </c>
      <c r="F59" s="48">
        <f>E59/30.126</f>
        <v>0.49790878311093406</v>
      </c>
      <c r="G59" s="54">
        <v>15</v>
      </c>
      <c r="H59" s="54" t="s">
        <v>6</v>
      </c>
      <c r="I59" s="50">
        <v>290</v>
      </c>
      <c r="J59" s="414">
        <v>290</v>
      </c>
      <c r="K59" s="51">
        <v>258.62</v>
      </c>
      <c r="O59" s="38"/>
      <c r="P59" s="38"/>
      <c r="Q59" s="38"/>
      <c r="R59" s="38"/>
      <c r="S59" s="38"/>
    </row>
    <row r="60" spans="1:19" ht="15" customHeight="1">
      <c r="A60" s="53"/>
      <c r="B60" s="55">
        <v>635004</v>
      </c>
      <c r="C60" s="55"/>
      <c r="D60" s="46" t="s">
        <v>63</v>
      </c>
      <c r="E60" s="47"/>
      <c r="F60" s="48"/>
      <c r="G60" s="54"/>
      <c r="H60" s="54" t="s">
        <v>6</v>
      </c>
      <c r="I60" s="50">
        <v>60</v>
      </c>
      <c r="J60" s="414">
        <v>60</v>
      </c>
      <c r="K60" s="51">
        <v>39.6</v>
      </c>
      <c r="O60" s="38"/>
      <c r="P60" s="38"/>
      <c r="Q60" s="38"/>
      <c r="R60" s="38"/>
      <c r="S60" s="38"/>
    </row>
    <row r="61" spans="1:19" ht="22.5" hidden="1">
      <c r="A61" s="53"/>
      <c r="B61" s="70">
        <v>635005</v>
      </c>
      <c r="C61" s="70"/>
      <c r="D61" s="71" t="s">
        <v>64</v>
      </c>
      <c r="E61" s="72"/>
      <c r="F61" s="48"/>
      <c r="G61" s="54"/>
      <c r="H61" s="54" t="s">
        <v>6</v>
      </c>
      <c r="I61" s="50">
        <v>0</v>
      </c>
      <c r="J61" s="414"/>
      <c r="K61" s="51"/>
      <c r="O61" s="38"/>
      <c r="P61" s="38"/>
      <c r="Q61" s="38"/>
      <c r="R61" s="38"/>
      <c r="S61" s="38"/>
    </row>
    <row r="62" spans="1:19" ht="22.5" hidden="1">
      <c r="A62" s="53"/>
      <c r="B62" s="55">
        <v>635006</v>
      </c>
      <c r="C62" s="55"/>
      <c r="D62" s="46" t="s">
        <v>65</v>
      </c>
      <c r="E62" s="69">
        <v>10</v>
      </c>
      <c r="F62" s="48">
        <f>E62/30.126</f>
        <v>0.3319391887406227</v>
      </c>
      <c r="G62" s="54">
        <v>15</v>
      </c>
      <c r="H62" s="54" t="s">
        <v>6</v>
      </c>
      <c r="I62" s="50">
        <v>100</v>
      </c>
      <c r="J62" s="414">
        <v>100</v>
      </c>
      <c r="K62" s="51"/>
      <c r="O62" s="38"/>
      <c r="P62" s="38"/>
      <c r="Q62" s="38"/>
      <c r="R62" s="38"/>
      <c r="S62" s="38"/>
    </row>
    <row r="63" spans="1:19" ht="12.75">
      <c r="A63" s="53"/>
      <c r="B63" s="55"/>
      <c r="C63" s="55"/>
      <c r="D63" s="46"/>
      <c r="E63" s="69"/>
      <c r="F63" s="48"/>
      <c r="G63" s="54"/>
      <c r="H63" s="54"/>
      <c r="I63" s="50"/>
      <c r="J63" s="414"/>
      <c r="K63" s="51"/>
      <c r="O63" s="38"/>
      <c r="P63" s="38"/>
      <c r="Q63" s="38"/>
      <c r="R63" s="38"/>
      <c r="S63" s="38"/>
    </row>
    <row r="64" spans="1:11" s="38" customFormat="1" ht="12.75">
      <c r="A64" s="66"/>
      <c r="B64" s="40">
        <v>636</v>
      </c>
      <c r="C64" s="40"/>
      <c r="D64" s="34" t="s">
        <v>66</v>
      </c>
      <c r="E64" s="36">
        <v>15</v>
      </c>
      <c r="F64" s="41">
        <f>E64/30.126</f>
        <v>0.49790878311093406</v>
      </c>
      <c r="G64" s="42">
        <f>SUM(G66)</f>
        <v>17</v>
      </c>
      <c r="H64" s="42" t="s">
        <v>6</v>
      </c>
      <c r="I64" s="37">
        <v>200</v>
      </c>
      <c r="J64" s="415"/>
      <c r="K64" s="43"/>
    </row>
    <row r="65" spans="1:11" s="38" customFormat="1" ht="12.75" hidden="1">
      <c r="A65" s="53"/>
      <c r="B65" s="55">
        <v>636001</v>
      </c>
      <c r="C65" s="55"/>
      <c r="D65" s="46" t="s">
        <v>67</v>
      </c>
      <c r="E65" s="36"/>
      <c r="F65" s="41"/>
      <c r="G65" s="42"/>
      <c r="H65" s="53" t="s">
        <v>6</v>
      </c>
      <c r="I65" s="50">
        <v>0</v>
      </c>
      <c r="J65" s="414"/>
      <c r="K65" s="51"/>
    </row>
    <row r="66" spans="1:19" ht="22.5">
      <c r="A66" s="53"/>
      <c r="B66" s="55">
        <v>636002</v>
      </c>
      <c r="C66" s="55"/>
      <c r="D66" s="46" t="s">
        <v>68</v>
      </c>
      <c r="E66" s="47">
        <v>15</v>
      </c>
      <c r="F66" s="48">
        <f>E66/30.126</f>
        <v>0.49790878311093406</v>
      </c>
      <c r="G66" s="53">
        <v>17</v>
      </c>
      <c r="H66" s="53" t="s">
        <v>6</v>
      </c>
      <c r="I66" s="50">
        <v>200</v>
      </c>
      <c r="J66" s="414">
        <v>200</v>
      </c>
      <c r="K66" s="51">
        <v>191.45</v>
      </c>
      <c r="O66" s="38"/>
      <c r="P66" s="38"/>
      <c r="Q66" s="38"/>
      <c r="R66" s="38"/>
      <c r="S66" s="38"/>
    </row>
    <row r="67" spans="1:15" s="38" customFormat="1" ht="12.75">
      <c r="A67" s="66"/>
      <c r="B67" s="33">
        <v>637</v>
      </c>
      <c r="C67" s="33"/>
      <c r="D67" s="66" t="s">
        <v>69</v>
      </c>
      <c r="E67" s="73">
        <f>SUM(E68:E84)</f>
        <v>565</v>
      </c>
      <c r="F67" s="41">
        <f>E67/30.126</f>
        <v>18.75456416384518</v>
      </c>
      <c r="G67" s="42">
        <f>SUM(G68:G84)</f>
        <v>598</v>
      </c>
      <c r="H67" s="42" t="s">
        <v>6</v>
      </c>
      <c r="I67" s="37">
        <v>11381</v>
      </c>
      <c r="J67" s="415"/>
      <c r="K67" s="43"/>
      <c r="O67" s="74"/>
    </row>
    <row r="68" spans="1:19" ht="22.5">
      <c r="A68" s="53"/>
      <c r="B68" s="45" t="s">
        <v>70</v>
      </c>
      <c r="C68" s="45"/>
      <c r="D68" s="46" t="s">
        <v>71</v>
      </c>
      <c r="E68" s="75">
        <v>24</v>
      </c>
      <c r="F68" s="48">
        <f>E68/30.126</f>
        <v>0.7966540529774945</v>
      </c>
      <c r="G68" s="53">
        <v>25</v>
      </c>
      <c r="H68" s="53" t="s">
        <v>6</v>
      </c>
      <c r="I68" s="50">
        <v>620</v>
      </c>
      <c r="J68" s="414">
        <v>202</v>
      </c>
      <c r="K68" s="51">
        <v>202</v>
      </c>
      <c r="L68" s="445"/>
      <c r="M68" s="38"/>
      <c r="O68" s="74"/>
      <c r="P68" s="38"/>
      <c r="Q68" s="38"/>
      <c r="R68" s="38"/>
      <c r="S68" s="38"/>
    </row>
    <row r="69" spans="1:19" ht="12.75" hidden="1">
      <c r="A69" s="53"/>
      <c r="B69" s="55">
        <v>637003</v>
      </c>
      <c r="C69" s="55"/>
      <c r="D69" s="46" t="s">
        <v>72</v>
      </c>
      <c r="E69" s="75"/>
      <c r="F69" s="48"/>
      <c r="G69" s="53"/>
      <c r="H69" s="53" t="s">
        <v>6</v>
      </c>
      <c r="I69" s="50">
        <v>0</v>
      </c>
      <c r="J69" s="414"/>
      <c r="K69" s="51"/>
      <c r="O69" s="74"/>
      <c r="P69" s="38"/>
      <c r="Q69" s="38"/>
      <c r="R69" s="38"/>
      <c r="S69" s="38"/>
    </row>
    <row r="70" spans="1:19" ht="12.75">
      <c r="A70" s="53"/>
      <c r="B70" s="55">
        <v>637004</v>
      </c>
      <c r="C70" s="55"/>
      <c r="D70" s="46" t="s">
        <v>73</v>
      </c>
      <c r="E70" s="75"/>
      <c r="F70" s="48"/>
      <c r="G70" s="53"/>
      <c r="H70" s="53" t="s">
        <v>6</v>
      </c>
      <c r="I70" s="50">
        <v>2000</v>
      </c>
      <c r="J70" s="414">
        <v>2000</v>
      </c>
      <c r="K70" s="51">
        <v>1823.15</v>
      </c>
      <c r="L70" s="120"/>
      <c r="O70" s="74"/>
      <c r="P70" s="38"/>
      <c r="Q70" s="38"/>
      <c r="R70" s="38"/>
      <c r="S70" s="38"/>
    </row>
    <row r="71" spans="1:19" ht="12.75">
      <c r="A71" s="53"/>
      <c r="B71" s="55">
        <v>637004</v>
      </c>
      <c r="C71" s="55"/>
      <c r="D71" s="46" t="s">
        <v>74</v>
      </c>
      <c r="E71" s="75">
        <v>100</v>
      </c>
      <c r="F71" s="48">
        <f>E71/30.126</f>
        <v>3.319391887406227</v>
      </c>
      <c r="G71" s="53">
        <v>120</v>
      </c>
      <c r="H71" s="53" t="s">
        <v>6</v>
      </c>
      <c r="I71" s="50">
        <v>1000</v>
      </c>
      <c r="J71" s="414">
        <v>2000</v>
      </c>
      <c r="K71" s="51">
        <v>1991</v>
      </c>
      <c r="O71" s="52"/>
      <c r="P71" s="38"/>
      <c r="Q71" s="38"/>
      <c r="R71" s="38"/>
      <c r="S71" s="38"/>
    </row>
    <row r="72" spans="1:19" ht="12.75">
      <c r="A72" s="53"/>
      <c r="B72" s="55">
        <v>637005</v>
      </c>
      <c r="C72" s="55"/>
      <c r="D72" s="46" t="s">
        <v>75</v>
      </c>
      <c r="E72" s="69">
        <v>20</v>
      </c>
      <c r="F72" s="48">
        <f>E72/30.126</f>
        <v>0.6638783774812455</v>
      </c>
      <c r="G72" s="53">
        <v>25</v>
      </c>
      <c r="H72" s="53" t="s">
        <v>6</v>
      </c>
      <c r="I72" s="50">
        <v>76</v>
      </c>
      <c r="J72" s="414">
        <v>192</v>
      </c>
      <c r="K72" s="51">
        <v>191.83</v>
      </c>
      <c r="O72" s="76"/>
      <c r="P72" s="38"/>
      <c r="Q72" s="38"/>
      <c r="R72" s="38"/>
      <c r="S72" s="38"/>
    </row>
    <row r="73" spans="1:19" ht="12.75" hidden="1">
      <c r="A73" s="53"/>
      <c r="B73" s="70">
        <v>637007</v>
      </c>
      <c r="C73" s="70"/>
      <c r="D73" s="71" t="s">
        <v>33</v>
      </c>
      <c r="E73" s="75">
        <v>1</v>
      </c>
      <c r="F73" s="48">
        <f>E73/30.126</f>
        <v>0.03319391887406227</v>
      </c>
      <c r="G73" s="53">
        <v>2</v>
      </c>
      <c r="H73" s="53" t="s">
        <v>6</v>
      </c>
      <c r="I73" s="50">
        <v>0</v>
      </c>
      <c r="J73" s="414"/>
      <c r="K73" s="51"/>
      <c r="M73" s="38"/>
      <c r="O73" s="76"/>
      <c r="P73" s="38"/>
      <c r="Q73" s="38"/>
      <c r="R73" s="38"/>
      <c r="S73" s="38"/>
    </row>
    <row r="74" spans="1:19" ht="12.75" hidden="1">
      <c r="A74" s="53"/>
      <c r="B74" s="70">
        <v>637011</v>
      </c>
      <c r="C74" s="70"/>
      <c r="D74" s="71" t="s">
        <v>76</v>
      </c>
      <c r="E74" s="75"/>
      <c r="F74" s="48"/>
      <c r="G74" s="53"/>
      <c r="H74" s="53" t="s">
        <v>6</v>
      </c>
      <c r="I74" s="50">
        <v>0</v>
      </c>
      <c r="J74" s="414"/>
      <c r="K74" s="51"/>
      <c r="M74" s="38"/>
      <c r="O74" s="76"/>
      <c r="P74" s="38"/>
      <c r="Q74" s="38"/>
      <c r="R74" s="38"/>
      <c r="S74" s="38"/>
    </row>
    <row r="75" spans="1:19" ht="12.75">
      <c r="A75" s="53"/>
      <c r="B75" s="70">
        <v>637007</v>
      </c>
      <c r="C75" s="70"/>
      <c r="D75" s="71" t="s">
        <v>468</v>
      </c>
      <c r="E75" s="75"/>
      <c r="F75" s="48"/>
      <c r="G75" s="53"/>
      <c r="H75" s="53"/>
      <c r="I75" s="50"/>
      <c r="J75" s="414">
        <v>10</v>
      </c>
      <c r="K75" s="51">
        <v>6.92</v>
      </c>
      <c r="M75" s="38"/>
      <c r="O75" s="76"/>
      <c r="P75" s="38"/>
      <c r="Q75" s="38"/>
      <c r="R75" s="38"/>
      <c r="S75" s="38"/>
    </row>
    <row r="76" spans="1:19" ht="12.75">
      <c r="A76" s="53"/>
      <c r="B76" s="55">
        <v>637012</v>
      </c>
      <c r="C76" s="55"/>
      <c r="D76" s="46" t="s">
        <v>77</v>
      </c>
      <c r="E76" s="75">
        <v>80</v>
      </c>
      <c r="F76" s="48">
        <f>E76/30.126</f>
        <v>2.655513509924982</v>
      </c>
      <c r="G76" s="53">
        <v>80</v>
      </c>
      <c r="H76" s="53" t="s">
        <v>6</v>
      </c>
      <c r="I76" s="50">
        <v>55</v>
      </c>
      <c r="J76" s="414">
        <v>55</v>
      </c>
      <c r="K76" s="51">
        <v>53.9</v>
      </c>
      <c r="O76" s="38"/>
      <c r="P76" s="38"/>
      <c r="Q76" s="38"/>
      <c r="R76" s="38"/>
      <c r="S76" s="38"/>
    </row>
    <row r="77" spans="1:19" ht="12.75">
      <c r="A77" s="53"/>
      <c r="B77" s="55">
        <v>637014</v>
      </c>
      <c r="C77" s="55"/>
      <c r="D77" s="46" t="s">
        <v>78</v>
      </c>
      <c r="E77" s="75">
        <v>140</v>
      </c>
      <c r="F77" s="48">
        <f>E77/30.126</f>
        <v>4.647148642368718</v>
      </c>
      <c r="G77" s="53">
        <v>145</v>
      </c>
      <c r="H77" s="53" t="s">
        <v>6</v>
      </c>
      <c r="I77" s="50">
        <v>2550</v>
      </c>
      <c r="J77" s="414">
        <v>2550</v>
      </c>
      <c r="K77" s="51">
        <v>2508</v>
      </c>
      <c r="O77" s="38"/>
      <c r="P77" s="38"/>
      <c r="Q77" s="38"/>
      <c r="R77" s="38"/>
      <c r="S77" s="38"/>
    </row>
    <row r="78" spans="1:19" ht="12.75">
      <c r="A78" s="53"/>
      <c r="B78" s="55">
        <v>637015</v>
      </c>
      <c r="C78" s="55"/>
      <c r="D78" s="46" t="s">
        <v>79</v>
      </c>
      <c r="E78" s="75">
        <v>60</v>
      </c>
      <c r="F78" s="48">
        <f>E78/30.126</f>
        <v>1.9916351324437362</v>
      </c>
      <c r="G78" s="53">
        <v>60</v>
      </c>
      <c r="H78" s="53" t="s">
        <v>6</v>
      </c>
      <c r="I78" s="50">
        <v>170</v>
      </c>
      <c r="J78" s="414">
        <v>70</v>
      </c>
      <c r="K78" s="51">
        <v>25.46</v>
      </c>
      <c r="O78" s="38"/>
      <c r="P78" s="38"/>
      <c r="Q78" s="38"/>
      <c r="R78" s="38"/>
      <c r="S78" s="38"/>
    </row>
    <row r="79" spans="1:19" ht="12.75" hidden="1">
      <c r="A79" s="53"/>
      <c r="B79" s="55"/>
      <c r="C79" s="55"/>
      <c r="D79" s="46"/>
      <c r="E79" s="75"/>
      <c r="F79" s="48"/>
      <c r="G79" s="53"/>
      <c r="H79" s="53"/>
      <c r="I79" s="50"/>
      <c r="J79" s="414"/>
      <c r="K79" s="51"/>
      <c r="O79" s="38"/>
      <c r="P79" s="38"/>
      <c r="Q79" s="38"/>
      <c r="R79" s="38"/>
      <c r="S79" s="38"/>
    </row>
    <row r="80" spans="1:19" ht="12.75">
      <c r="A80" s="53"/>
      <c r="B80" s="55">
        <v>637016</v>
      </c>
      <c r="C80" s="55"/>
      <c r="D80" s="46" t="s">
        <v>80</v>
      </c>
      <c r="E80" s="75">
        <v>25</v>
      </c>
      <c r="F80" s="48">
        <f>E80/30.126</f>
        <v>0.8298479718515568</v>
      </c>
      <c r="G80" s="53">
        <v>26</v>
      </c>
      <c r="H80" s="53" t="s">
        <v>6</v>
      </c>
      <c r="I80" s="50">
        <v>250</v>
      </c>
      <c r="J80" s="414">
        <v>310</v>
      </c>
      <c r="K80" s="51">
        <v>309.99</v>
      </c>
      <c r="O80" s="38"/>
      <c r="P80" s="38"/>
      <c r="Q80" s="38"/>
      <c r="R80" s="38"/>
      <c r="S80" s="38"/>
    </row>
    <row r="81" spans="1:19" ht="12.75">
      <c r="A81" s="53"/>
      <c r="B81" s="55">
        <v>637023</v>
      </c>
      <c r="C81" s="55"/>
      <c r="D81" s="46" t="s">
        <v>81</v>
      </c>
      <c r="E81" s="75"/>
      <c r="F81" s="48"/>
      <c r="G81" s="53"/>
      <c r="H81" s="53" t="s">
        <v>6</v>
      </c>
      <c r="I81" s="50">
        <v>450</v>
      </c>
      <c r="J81" s="414">
        <v>360</v>
      </c>
      <c r="K81" s="51">
        <v>356</v>
      </c>
      <c r="O81" s="38"/>
      <c r="P81" s="38"/>
      <c r="Q81" s="38"/>
      <c r="R81" s="38"/>
      <c r="S81" s="38"/>
    </row>
    <row r="82" spans="1:19" ht="12.75">
      <c r="A82" s="53"/>
      <c r="B82" s="55">
        <v>637026</v>
      </c>
      <c r="C82" s="55"/>
      <c r="D82" s="46" t="s">
        <v>82</v>
      </c>
      <c r="E82" s="75">
        <v>100</v>
      </c>
      <c r="F82" s="48">
        <f>E82/30.126</f>
        <v>3.319391887406227</v>
      </c>
      <c r="G82" s="53">
        <v>100</v>
      </c>
      <c r="H82" s="53" t="s">
        <v>6</v>
      </c>
      <c r="I82" s="50">
        <v>2660</v>
      </c>
      <c r="J82" s="414">
        <v>4000</v>
      </c>
      <c r="K82" s="51">
        <v>2326.28</v>
      </c>
      <c r="O82" s="38"/>
      <c r="P82" s="38"/>
      <c r="Q82" s="38"/>
      <c r="R82" s="38"/>
      <c r="S82" s="38"/>
    </row>
    <row r="83" spans="1:19" ht="12.75" hidden="1">
      <c r="A83" s="53"/>
      <c r="B83" s="55"/>
      <c r="C83" s="55"/>
      <c r="D83" s="46"/>
      <c r="E83" s="75"/>
      <c r="F83" s="48"/>
      <c r="G83" s="53"/>
      <c r="H83" s="53"/>
      <c r="I83" s="50"/>
      <c r="J83" s="414"/>
      <c r="K83" s="51"/>
      <c r="O83" s="38"/>
      <c r="P83" s="38"/>
      <c r="Q83" s="38"/>
      <c r="R83" s="38"/>
      <c r="S83" s="38"/>
    </row>
    <row r="84" spans="1:19" ht="22.5">
      <c r="A84" s="53"/>
      <c r="B84" s="55">
        <v>637027</v>
      </c>
      <c r="C84" s="55"/>
      <c r="D84" s="46" t="s">
        <v>83</v>
      </c>
      <c r="E84" s="75">
        <v>15</v>
      </c>
      <c r="F84" s="48">
        <f>E84/30.126</f>
        <v>0.49790878311093406</v>
      </c>
      <c r="G84" s="53">
        <v>15</v>
      </c>
      <c r="H84" s="53" t="s">
        <v>6</v>
      </c>
      <c r="I84" s="50">
        <v>1450</v>
      </c>
      <c r="J84" s="414">
        <v>207</v>
      </c>
      <c r="K84" s="51">
        <v>206.32</v>
      </c>
      <c r="L84" s="38"/>
      <c r="O84" s="38"/>
      <c r="P84" s="38"/>
      <c r="Q84" s="38"/>
      <c r="R84" s="38"/>
      <c r="S84" s="38"/>
    </row>
    <row r="85" spans="1:19" ht="12.75">
      <c r="A85" s="53"/>
      <c r="B85" s="55">
        <v>637031</v>
      </c>
      <c r="C85" s="55"/>
      <c r="D85" s="46" t="s">
        <v>394</v>
      </c>
      <c r="E85" s="75"/>
      <c r="F85" s="48"/>
      <c r="G85" s="53"/>
      <c r="H85" s="53" t="s">
        <v>6</v>
      </c>
      <c r="I85" s="50"/>
      <c r="J85" s="414"/>
      <c r="K85" s="51"/>
      <c r="L85" s="445"/>
      <c r="O85" s="38"/>
      <c r="P85" s="38"/>
      <c r="Q85" s="38"/>
      <c r="R85" s="38"/>
      <c r="S85" s="38"/>
    </row>
    <row r="86" spans="1:19" ht="12.75">
      <c r="A86" s="53"/>
      <c r="B86" s="55">
        <v>637036</v>
      </c>
      <c r="C86" s="55"/>
      <c r="D86" s="46" t="s">
        <v>84</v>
      </c>
      <c r="E86" s="75"/>
      <c r="F86" s="48"/>
      <c r="G86" s="53"/>
      <c r="H86" s="53" t="s">
        <v>6</v>
      </c>
      <c r="I86" s="50">
        <v>100</v>
      </c>
      <c r="J86" s="414">
        <v>100</v>
      </c>
      <c r="K86" s="51">
        <v>35.24</v>
      </c>
      <c r="O86" s="38"/>
      <c r="P86" s="38"/>
      <c r="Q86" s="38"/>
      <c r="R86" s="38"/>
      <c r="S86" s="38"/>
    </row>
    <row r="87" spans="1:19" ht="12.75">
      <c r="A87" s="53"/>
      <c r="B87" s="77">
        <v>640</v>
      </c>
      <c r="C87" s="77"/>
      <c r="D87" s="78" t="s">
        <v>85</v>
      </c>
      <c r="E87" s="73">
        <f>SUM(E88:E91)</f>
        <v>190</v>
      </c>
      <c r="F87" s="41">
        <f>E87/30.126</f>
        <v>6.306844586071831</v>
      </c>
      <c r="G87" s="67">
        <f>SUM(G88:G91)</f>
        <v>190</v>
      </c>
      <c r="H87" s="67" t="s">
        <v>6</v>
      </c>
      <c r="I87" s="37">
        <v>1730</v>
      </c>
      <c r="J87" s="415"/>
      <c r="K87" s="43"/>
      <c r="O87" s="38"/>
      <c r="P87" s="38"/>
      <c r="Q87" s="38"/>
      <c r="R87" s="38"/>
      <c r="S87" s="38"/>
    </row>
    <row r="88" spans="1:19" ht="12.75" hidden="1">
      <c r="A88" s="53"/>
      <c r="B88" s="55">
        <v>641006</v>
      </c>
      <c r="C88" s="55"/>
      <c r="D88" s="46" t="s">
        <v>86</v>
      </c>
      <c r="E88" s="75">
        <v>175</v>
      </c>
      <c r="F88" s="48">
        <f>E88/30.126</f>
        <v>5.808935802960898</v>
      </c>
      <c r="G88" s="54">
        <v>175</v>
      </c>
      <c r="H88" s="54" t="s">
        <v>6</v>
      </c>
      <c r="I88" s="50">
        <v>0</v>
      </c>
      <c r="J88" s="414"/>
      <c r="K88" s="51"/>
      <c r="O88" s="38"/>
      <c r="P88" s="38"/>
      <c r="Q88" s="38"/>
      <c r="R88" s="38"/>
      <c r="S88" s="38"/>
    </row>
    <row r="89" spans="1:19" ht="12.75" hidden="1">
      <c r="A89" s="53"/>
      <c r="B89" s="55"/>
      <c r="C89" s="55"/>
      <c r="D89" s="46"/>
      <c r="E89" s="75"/>
      <c r="F89" s="48"/>
      <c r="G89" s="54"/>
      <c r="H89" s="54"/>
      <c r="I89" s="50"/>
      <c r="J89" s="414"/>
      <c r="K89" s="51"/>
      <c r="O89" s="38"/>
      <c r="P89" s="38"/>
      <c r="Q89" s="38"/>
      <c r="R89" s="38"/>
      <c r="S89" s="38"/>
    </row>
    <row r="90" spans="1:19" ht="22.5" hidden="1">
      <c r="A90" s="53"/>
      <c r="B90" s="55">
        <v>641006</v>
      </c>
      <c r="C90" s="55"/>
      <c r="D90" s="46" t="s">
        <v>87</v>
      </c>
      <c r="E90" s="75"/>
      <c r="F90" s="48"/>
      <c r="G90" s="54"/>
      <c r="H90" s="54" t="s">
        <v>6</v>
      </c>
      <c r="I90" s="50">
        <v>0</v>
      </c>
      <c r="J90" s="414"/>
      <c r="K90" s="51"/>
      <c r="O90" s="38"/>
      <c r="P90" s="38"/>
      <c r="Q90" s="38"/>
      <c r="R90" s="38"/>
      <c r="S90" s="38"/>
    </row>
    <row r="91" spans="1:19" ht="12.75">
      <c r="A91" s="53"/>
      <c r="B91" s="55">
        <v>642006</v>
      </c>
      <c r="C91" s="55"/>
      <c r="D91" s="46" t="s">
        <v>88</v>
      </c>
      <c r="E91" s="69">
        <v>15</v>
      </c>
      <c r="F91" s="48">
        <f>E91/30.126</f>
        <v>0.49790878311093406</v>
      </c>
      <c r="G91" s="54">
        <v>15</v>
      </c>
      <c r="H91" s="54" t="s">
        <v>89</v>
      </c>
      <c r="I91" s="50">
        <v>1730</v>
      </c>
      <c r="J91" s="414">
        <v>1744</v>
      </c>
      <c r="K91" s="51">
        <v>1658.6</v>
      </c>
      <c r="O91" s="38"/>
      <c r="P91" s="38"/>
      <c r="Q91" s="38"/>
      <c r="R91" s="38"/>
      <c r="S91" s="38"/>
    </row>
    <row r="92" spans="1:19" ht="12.75" hidden="1">
      <c r="A92" s="53"/>
      <c r="B92" s="77"/>
      <c r="C92" s="77"/>
      <c r="D92" s="78"/>
      <c r="E92" s="69"/>
      <c r="F92" s="48"/>
      <c r="G92" s="54"/>
      <c r="H92" s="54"/>
      <c r="I92" s="37"/>
      <c r="J92" s="415"/>
      <c r="K92" s="43"/>
      <c r="O92" s="38"/>
      <c r="P92" s="38"/>
      <c r="Q92" s="38"/>
      <c r="R92" s="38"/>
      <c r="S92" s="38"/>
    </row>
    <row r="93" spans="1:19" ht="12.75">
      <c r="A93" s="53"/>
      <c r="B93" s="55">
        <v>642009</v>
      </c>
      <c r="C93" s="55"/>
      <c r="D93" s="46" t="s">
        <v>436</v>
      </c>
      <c r="E93" s="69"/>
      <c r="F93" s="48"/>
      <c r="G93" s="54"/>
      <c r="H93" s="54"/>
      <c r="I93" s="50"/>
      <c r="J93" s="414">
        <v>86</v>
      </c>
      <c r="K93" s="51">
        <v>85.67</v>
      </c>
      <c r="O93" s="38"/>
      <c r="P93" s="38"/>
      <c r="Q93" s="38"/>
      <c r="R93" s="38"/>
      <c r="S93" s="38"/>
    </row>
    <row r="94" spans="1:19" ht="12.75" hidden="1">
      <c r="A94" s="79" t="s">
        <v>90</v>
      </c>
      <c r="B94" s="80"/>
      <c r="C94" s="80"/>
      <c r="D94" s="81"/>
      <c r="E94" s="82">
        <f>SUM(E95+E98+E100+E102+E104+E107)</f>
        <v>80</v>
      </c>
      <c r="F94" s="28">
        <f aca="true" t="shared" si="3" ref="F94:F99">E94/30.126</f>
        <v>2.655513509924982</v>
      </c>
      <c r="G94" s="79">
        <f>SUM(G95+G98+G102+G107)</f>
        <v>80</v>
      </c>
      <c r="H94" s="79"/>
      <c r="I94" s="30">
        <f>G94/30.126</f>
        <v>2.655513509924982</v>
      </c>
      <c r="J94" s="416"/>
      <c r="K94" s="31"/>
      <c r="O94" s="39"/>
      <c r="P94" s="38"/>
      <c r="Q94" s="38"/>
      <c r="R94" s="38"/>
      <c r="S94" s="38"/>
    </row>
    <row r="95" spans="1:15" ht="12.75" hidden="1">
      <c r="A95" s="42"/>
      <c r="B95" s="33">
        <v>610</v>
      </c>
      <c r="C95" s="33"/>
      <c r="D95" s="34" t="s">
        <v>7</v>
      </c>
      <c r="E95" s="73">
        <f>SUM(E96:E97)</f>
        <v>63</v>
      </c>
      <c r="F95" s="41">
        <f t="shared" si="3"/>
        <v>2.091216889065923</v>
      </c>
      <c r="G95" s="67">
        <f>SUM(G96:G97)</f>
        <v>63</v>
      </c>
      <c r="H95" s="67"/>
      <c r="I95" s="37">
        <f>G95/30.126</f>
        <v>2.091216889065923</v>
      </c>
      <c r="J95" s="415"/>
      <c r="K95" s="43"/>
      <c r="O95" s="39"/>
    </row>
    <row r="96" spans="1:15" ht="12.75" customHeight="1" hidden="1">
      <c r="A96" s="53"/>
      <c r="B96" s="45">
        <v>611</v>
      </c>
      <c r="C96" s="45"/>
      <c r="D96" s="46" t="s">
        <v>8</v>
      </c>
      <c r="E96" s="69">
        <v>63</v>
      </c>
      <c r="F96" s="48">
        <f t="shared" si="3"/>
        <v>2.091216889065923</v>
      </c>
      <c r="G96" s="54">
        <v>63</v>
      </c>
      <c r="H96" s="54"/>
      <c r="I96" s="50">
        <f>G96/30.126</f>
        <v>2.091216889065923</v>
      </c>
      <c r="J96" s="414"/>
      <c r="K96" s="51"/>
      <c r="O96" s="52"/>
    </row>
    <row r="97" spans="1:15" ht="12.75" hidden="1">
      <c r="A97" s="53"/>
      <c r="B97" s="45">
        <v>614</v>
      </c>
      <c r="C97" s="45"/>
      <c r="D97" s="46" t="s">
        <v>10</v>
      </c>
      <c r="E97" s="69"/>
      <c r="F97" s="48">
        <f t="shared" si="3"/>
        <v>0</v>
      </c>
      <c r="G97" s="54"/>
      <c r="H97" s="54"/>
      <c r="I97" s="50"/>
      <c r="J97" s="414"/>
      <c r="K97" s="51"/>
      <c r="O97" s="52"/>
    </row>
    <row r="98" spans="1:15" ht="12.75" hidden="1">
      <c r="A98" s="53"/>
      <c r="B98" s="40">
        <v>620</v>
      </c>
      <c r="C98" s="40"/>
      <c r="D98" s="34" t="s">
        <v>11</v>
      </c>
      <c r="E98" s="73">
        <f>SUM(E99)</f>
        <v>8</v>
      </c>
      <c r="F98" s="41">
        <f t="shared" si="3"/>
        <v>0.26555135099249816</v>
      </c>
      <c r="G98" s="67">
        <f>SUM(G99:G101)</f>
        <v>8</v>
      </c>
      <c r="H98" s="67"/>
      <c r="I98" s="37">
        <f>G98/30.126</f>
        <v>0.26555135099249816</v>
      </c>
      <c r="J98" s="415"/>
      <c r="K98" s="43"/>
      <c r="O98" s="39"/>
    </row>
    <row r="99" spans="1:15" ht="12.75" hidden="1">
      <c r="A99" s="53"/>
      <c r="B99" s="45">
        <v>620</v>
      </c>
      <c r="C99" s="45"/>
      <c r="D99" s="46" t="s">
        <v>11</v>
      </c>
      <c r="E99" s="69">
        <v>8</v>
      </c>
      <c r="F99" s="48">
        <f t="shared" si="3"/>
        <v>0.26555135099249816</v>
      </c>
      <c r="G99" s="54">
        <v>8</v>
      </c>
      <c r="H99" s="54"/>
      <c r="I99" s="50">
        <f>G99/30.126</f>
        <v>0.26555135099249816</v>
      </c>
      <c r="J99" s="414"/>
      <c r="K99" s="51"/>
      <c r="O99" s="52"/>
    </row>
    <row r="100" spans="1:15" ht="12.75" hidden="1">
      <c r="A100" s="53"/>
      <c r="B100" s="33">
        <v>632</v>
      </c>
      <c r="C100" s="33"/>
      <c r="D100" s="34" t="s">
        <v>91</v>
      </c>
      <c r="E100" s="69"/>
      <c r="F100" s="48"/>
      <c r="G100" s="54"/>
      <c r="H100" s="54"/>
      <c r="I100" s="50"/>
      <c r="J100" s="414"/>
      <c r="K100" s="51"/>
      <c r="O100" s="39"/>
    </row>
    <row r="101" spans="1:15" ht="12.75" hidden="1">
      <c r="A101" s="53"/>
      <c r="B101" s="55">
        <v>632003</v>
      </c>
      <c r="C101" s="55"/>
      <c r="D101" s="46" t="s">
        <v>92</v>
      </c>
      <c r="E101" s="69"/>
      <c r="F101" s="48"/>
      <c r="G101" s="54"/>
      <c r="H101" s="54"/>
      <c r="I101" s="50"/>
      <c r="J101" s="414"/>
      <c r="K101" s="51"/>
      <c r="O101" s="52"/>
    </row>
    <row r="102" spans="1:15" ht="12.75" hidden="1">
      <c r="A102" s="53"/>
      <c r="B102" s="33">
        <v>633</v>
      </c>
      <c r="C102" s="33"/>
      <c r="D102" s="66" t="s">
        <v>44</v>
      </c>
      <c r="E102" s="73">
        <f>SUM(E103)</f>
        <v>1</v>
      </c>
      <c r="F102" s="68">
        <f>E102/30.126</f>
        <v>0.03319391887406227</v>
      </c>
      <c r="G102" s="67">
        <f>SUM(G103)</f>
        <v>1</v>
      </c>
      <c r="H102" s="67"/>
      <c r="I102" s="37">
        <f>G102/30.126</f>
        <v>0.03319391887406227</v>
      </c>
      <c r="J102" s="415"/>
      <c r="K102" s="43"/>
      <c r="O102" s="39"/>
    </row>
    <row r="103" spans="1:15" ht="12.75" hidden="1">
      <c r="A103" s="53"/>
      <c r="B103" s="55">
        <v>633006</v>
      </c>
      <c r="C103" s="55"/>
      <c r="D103" s="46" t="s">
        <v>93</v>
      </c>
      <c r="E103" s="69">
        <v>1</v>
      </c>
      <c r="F103" s="48">
        <f>E103/30.126</f>
        <v>0.03319391887406227</v>
      </c>
      <c r="G103" s="54">
        <v>1</v>
      </c>
      <c r="H103" s="54"/>
      <c r="I103" s="50">
        <f>G103/30.126</f>
        <v>0.03319391887406227</v>
      </c>
      <c r="J103" s="414"/>
      <c r="K103" s="51"/>
      <c r="O103" s="52"/>
    </row>
    <row r="104" spans="1:15" ht="12.75" hidden="1">
      <c r="A104" s="53"/>
      <c r="B104" s="33">
        <v>635</v>
      </c>
      <c r="C104" s="33"/>
      <c r="D104" s="66" t="s">
        <v>94</v>
      </c>
      <c r="E104" s="69"/>
      <c r="F104" s="48"/>
      <c r="G104" s="54"/>
      <c r="H104" s="54"/>
      <c r="I104" s="50"/>
      <c r="J104" s="414"/>
      <c r="K104" s="51"/>
      <c r="O104" s="39"/>
    </row>
    <row r="105" spans="1:15" ht="12.75" hidden="1">
      <c r="A105" s="53"/>
      <c r="B105" s="55">
        <v>635002</v>
      </c>
      <c r="C105" s="55"/>
      <c r="D105" s="46" t="s">
        <v>62</v>
      </c>
      <c r="E105" s="69"/>
      <c r="F105" s="48"/>
      <c r="G105" s="54"/>
      <c r="H105" s="54"/>
      <c r="I105" s="50"/>
      <c r="J105" s="414"/>
      <c r="K105" s="51"/>
      <c r="O105" s="52"/>
    </row>
    <row r="106" spans="1:15" ht="12.75" hidden="1">
      <c r="A106" s="53"/>
      <c r="B106" s="55">
        <v>635003</v>
      </c>
      <c r="C106" s="55"/>
      <c r="D106" s="46" t="s">
        <v>95</v>
      </c>
      <c r="E106" s="69"/>
      <c r="F106" s="48"/>
      <c r="G106" s="54"/>
      <c r="H106" s="54"/>
      <c r="I106" s="50"/>
      <c r="J106" s="414"/>
      <c r="K106" s="51"/>
      <c r="O106" s="52"/>
    </row>
    <row r="107" spans="1:15" ht="12.75" hidden="1">
      <c r="A107" s="53"/>
      <c r="B107" s="33">
        <v>637</v>
      </c>
      <c r="C107" s="33"/>
      <c r="D107" s="66" t="s">
        <v>69</v>
      </c>
      <c r="E107" s="73">
        <f>SUM(E108:E109)</f>
        <v>8</v>
      </c>
      <c r="F107" s="68">
        <f>E107/30.126</f>
        <v>0.26555135099249816</v>
      </c>
      <c r="G107" s="67">
        <f>SUM(G108:G109)</f>
        <v>8</v>
      </c>
      <c r="H107" s="67"/>
      <c r="I107" s="37">
        <f>G107/30.126</f>
        <v>0.26555135099249816</v>
      </c>
      <c r="J107" s="415"/>
      <c r="K107" s="43"/>
      <c r="O107" s="39"/>
    </row>
    <row r="108" spans="1:15" ht="22.5" hidden="1">
      <c r="A108" s="53"/>
      <c r="B108" s="55">
        <v>637001</v>
      </c>
      <c r="C108" s="55"/>
      <c r="D108" s="46" t="s">
        <v>71</v>
      </c>
      <c r="E108" s="69">
        <v>5</v>
      </c>
      <c r="F108" s="48">
        <f>E108/30.126</f>
        <v>0.16596959437031136</v>
      </c>
      <c r="G108" s="54">
        <v>5</v>
      </c>
      <c r="H108" s="54"/>
      <c r="I108" s="50">
        <f>G108/30.126</f>
        <v>0.16596959437031136</v>
      </c>
      <c r="J108" s="414"/>
      <c r="K108" s="51"/>
      <c r="O108" s="52"/>
    </row>
    <row r="109" spans="1:15" ht="12.75" hidden="1">
      <c r="A109" s="53"/>
      <c r="B109" s="55">
        <v>637026</v>
      </c>
      <c r="C109" s="55"/>
      <c r="D109" s="46" t="s">
        <v>96</v>
      </c>
      <c r="E109" s="69">
        <v>3</v>
      </c>
      <c r="F109" s="48">
        <f>E109/30.126</f>
        <v>0.09958175662218681</v>
      </c>
      <c r="G109" s="54">
        <v>3</v>
      </c>
      <c r="H109" s="54"/>
      <c r="I109" s="50">
        <f>G109/30.126</f>
        <v>0.09958175662218681</v>
      </c>
      <c r="J109" s="414"/>
      <c r="K109" s="51"/>
      <c r="O109" s="52"/>
    </row>
    <row r="110" spans="1:15" ht="12.75" hidden="1">
      <c r="A110" s="53"/>
      <c r="B110" s="55"/>
      <c r="C110" s="55"/>
      <c r="D110" s="46"/>
      <c r="E110" s="69"/>
      <c r="F110" s="48"/>
      <c r="G110" s="54"/>
      <c r="H110" s="54"/>
      <c r="I110" s="50"/>
      <c r="J110" s="414"/>
      <c r="K110" s="51"/>
      <c r="O110" s="39"/>
    </row>
    <row r="111" spans="1:15" ht="12.75" hidden="1">
      <c r="A111" s="53"/>
      <c r="B111" s="55"/>
      <c r="C111" s="55"/>
      <c r="D111" s="46"/>
      <c r="E111" s="72"/>
      <c r="F111" s="48"/>
      <c r="G111" s="54"/>
      <c r="H111" s="54"/>
      <c r="I111" s="50"/>
      <c r="J111" s="414"/>
      <c r="K111" s="51"/>
      <c r="O111" s="39"/>
    </row>
    <row r="112" spans="1:15" ht="12.75" hidden="1">
      <c r="A112" s="53"/>
      <c r="B112" s="55"/>
      <c r="C112" s="55"/>
      <c r="D112" s="46"/>
      <c r="E112" s="72"/>
      <c r="F112" s="48"/>
      <c r="G112" s="54"/>
      <c r="H112" s="54"/>
      <c r="I112" s="50"/>
      <c r="J112" s="414"/>
      <c r="K112" s="51"/>
      <c r="O112" s="39"/>
    </row>
    <row r="113" spans="1:15" ht="12.75">
      <c r="A113" s="83" t="s">
        <v>97</v>
      </c>
      <c r="B113" s="84"/>
      <c r="C113" s="84"/>
      <c r="D113" s="85"/>
      <c r="E113" s="86">
        <f>SUM(E114+E118)</f>
        <v>1385</v>
      </c>
      <c r="F113" s="28">
        <f>E113/30.126</f>
        <v>45.973577640576245</v>
      </c>
      <c r="G113" s="79">
        <f>SUM(G114+G118)</f>
        <v>1445</v>
      </c>
      <c r="H113" s="79" t="s">
        <v>6</v>
      </c>
      <c r="I113" s="30">
        <v>1300</v>
      </c>
      <c r="J113" s="446">
        <v>1400</v>
      </c>
      <c r="K113" s="31">
        <v>1321.71</v>
      </c>
      <c r="O113" s="87"/>
    </row>
    <row r="114" spans="1:15" ht="12.75" hidden="1">
      <c r="A114" s="88"/>
      <c r="B114" s="33">
        <v>651</v>
      </c>
      <c r="C114" s="33"/>
      <c r="D114" s="34" t="s">
        <v>98</v>
      </c>
      <c r="E114" s="89">
        <f>SUM(E115:E117)</f>
        <v>95</v>
      </c>
      <c r="F114" s="68">
        <f>E114/30.126</f>
        <v>3.1534222930359155</v>
      </c>
      <c r="G114" s="67">
        <f>SUM(G115:G117)</f>
        <v>95</v>
      </c>
      <c r="H114" s="67"/>
      <c r="I114" s="37">
        <f>G114/30.126</f>
        <v>3.1534222930359155</v>
      </c>
      <c r="J114" s="415"/>
      <c r="K114" s="90"/>
      <c r="O114" s="39"/>
    </row>
    <row r="115" spans="1:15" ht="12.75" hidden="1">
      <c r="A115" s="53"/>
      <c r="B115" s="55" t="s">
        <v>99</v>
      </c>
      <c r="C115" s="55"/>
      <c r="D115" s="46" t="s">
        <v>100</v>
      </c>
      <c r="E115" s="69">
        <v>95</v>
      </c>
      <c r="F115" s="48">
        <f>E115/30.126</f>
        <v>3.1534222930359155</v>
      </c>
      <c r="G115" s="54">
        <v>95</v>
      </c>
      <c r="H115" s="54"/>
      <c r="I115" s="50">
        <f>G115/30.126</f>
        <v>3.1534222930359155</v>
      </c>
      <c r="J115" s="414"/>
      <c r="K115" s="91"/>
      <c r="O115" s="52"/>
    </row>
    <row r="116" spans="1:15" ht="12.75" hidden="1">
      <c r="A116" s="53"/>
      <c r="B116" s="55" t="s">
        <v>101</v>
      </c>
      <c r="C116" s="55"/>
      <c r="D116" s="46" t="s">
        <v>100</v>
      </c>
      <c r="E116" s="69"/>
      <c r="F116" s="48"/>
      <c r="G116" s="54"/>
      <c r="H116" s="54"/>
      <c r="I116" s="50"/>
      <c r="J116" s="414"/>
      <c r="K116" s="91"/>
      <c r="O116" s="52"/>
    </row>
    <row r="117" spans="1:15" ht="12.75" hidden="1">
      <c r="A117" s="53"/>
      <c r="B117" s="55" t="s">
        <v>102</v>
      </c>
      <c r="C117" s="55"/>
      <c r="D117" s="46" t="s">
        <v>100</v>
      </c>
      <c r="E117" s="69"/>
      <c r="F117" s="48"/>
      <c r="G117" s="54"/>
      <c r="H117" s="54"/>
      <c r="I117" s="50"/>
      <c r="J117" s="414"/>
      <c r="K117" s="51"/>
      <c r="O117" s="52"/>
    </row>
    <row r="118" spans="1:15" ht="12.75" hidden="1">
      <c r="A118" s="53"/>
      <c r="B118" s="77">
        <v>651003</v>
      </c>
      <c r="C118" s="77"/>
      <c r="D118" s="78" t="s">
        <v>103</v>
      </c>
      <c r="E118" s="89">
        <f>SUM(E119)</f>
        <v>1290</v>
      </c>
      <c r="F118" s="68">
        <f>E118/30.126</f>
        <v>42.82015534754033</v>
      </c>
      <c r="G118" s="67">
        <f>SUM(G119)</f>
        <v>1350</v>
      </c>
      <c r="H118" s="67"/>
      <c r="I118" s="37">
        <f>G118/30.126</f>
        <v>44.81179047998406</v>
      </c>
      <c r="J118" s="415"/>
      <c r="K118" s="43"/>
      <c r="O118" s="87"/>
    </row>
    <row r="119" spans="1:15" ht="12.75" hidden="1">
      <c r="A119" s="53"/>
      <c r="B119" s="45">
        <v>651002</v>
      </c>
      <c r="C119" s="45"/>
      <c r="D119" s="46" t="s">
        <v>104</v>
      </c>
      <c r="E119" s="47">
        <v>1290</v>
      </c>
      <c r="F119" s="48">
        <f>E119/30.126</f>
        <v>42.82015534754033</v>
      </c>
      <c r="G119" s="54">
        <v>1350</v>
      </c>
      <c r="H119" s="54"/>
      <c r="I119" s="50">
        <f>G119/30.126</f>
        <v>44.81179047998406</v>
      </c>
      <c r="J119" s="414"/>
      <c r="K119" s="51"/>
      <c r="O119" s="92"/>
    </row>
    <row r="120" spans="1:15" ht="12.75" hidden="1">
      <c r="A120" s="53"/>
      <c r="B120" s="45"/>
      <c r="C120" s="45"/>
      <c r="D120" s="46"/>
      <c r="E120" s="47"/>
      <c r="F120" s="48"/>
      <c r="G120" s="54"/>
      <c r="H120" s="54"/>
      <c r="I120" s="50"/>
      <c r="J120" s="414"/>
      <c r="K120" s="93"/>
      <c r="O120" s="92"/>
    </row>
    <row r="121" spans="1:15" ht="12.75">
      <c r="A121" s="53"/>
      <c r="B121" s="94">
        <v>637</v>
      </c>
      <c r="C121" s="94"/>
      <c r="D121" s="78" t="s">
        <v>69</v>
      </c>
      <c r="E121" s="47"/>
      <c r="F121" s="48"/>
      <c r="G121" s="54"/>
      <c r="H121" s="54"/>
      <c r="I121" s="50"/>
      <c r="J121" s="414"/>
      <c r="K121" s="93"/>
      <c r="O121" s="92"/>
    </row>
    <row r="122" spans="1:15" ht="12.75" hidden="1">
      <c r="A122" s="53"/>
      <c r="B122" s="45"/>
      <c r="C122" s="45"/>
      <c r="D122" s="46"/>
      <c r="E122" s="47"/>
      <c r="F122" s="48"/>
      <c r="G122" s="54"/>
      <c r="H122" s="54"/>
      <c r="I122" s="50"/>
      <c r="J122" s="414"/>
      <c r="K122" s="93"/>
      <c r="O122" s="92"/>
    </row>
    <row r="123" spans="1:15" ht="12.75">
      <c r="A123" s="53"/>
      <c r="B123" s="45">
        <v>637005</v>
      </c>
      <c r="C123" s="45"/>
      <c r="D123" s="46" t="s">
        <v>105</v>
      </c>
      <c r="E123" s="47"/>
      <c r="F123" s="48"/>
      <c r="G123" s="54"/>
      <c r="H123" s="54" t="s">
        <v>6</v>
      </c>
      <c r="I123" s="50">
        <v>300</v>
      </c>
      <c r="J123" s="414">
        <v>500</v>
      </c>
      <c r="K123" s="93">
        <v>500</v>
      </c>
      <c r="O123" s="92"/>
    </row>
    <row r="124" spans="1:11" ht="12.75">
      <c r="A124" s="53"/>
      <c r="B124" s="45">
        <v>637012</v>
      </c>
      <c r="C124" s="45"/>
      <c r="D124" s="53" t="s">
        <v>106</v>
      </c>
      <c r="E124" s="54"/>
      <c r="F124" s="51"/>
      <c r="G124" s="54"/>
      <c r="H124" s="54" t="s">
        <v>6</v>
      </c>
      <c r="I124" s="50">
        <v>1000</v>
      </c>
      <c r="J124" s="414">
        <v>898</v>
      </c>
      <c r="K124" s="93">
        <v>818.75</v>
      </c>
    </row>
    <row r="125" spans="1:11" ht="12.75" hidden="1">
      <c r="A125" s="53"/>
      <c r="B125" s="53">
        <v>6370</v>
      </c>
      <c r="C125" s="53"/>
      <c r="D125" s="53"/>
      <c r="E125" s="54"/>
      <c r="F125" s="51"/>
      <c r="G125" s="54"/>
      <c r="H125" s="54"/>
      <c r="I125" s="50"/>
      <c r="J125" s="414"/>
      <c r="K125" s="93"/>
    </row>
    <row r="126" spans="1:11" ht="12.75">
      <c r="A126" s="53"/>
      <c r="B126" s="53">
        <v>637035</v>
      </c>
      <c r="C126" s="53"/>
      <c r="D126" s="45" t="s">
        <v>437</v>
      </c>
      <c r="E126" s="54"/>
      <c r="F126" s="51"/>
      <c r="G126" s="54"/>
      <c r="H126" s="54"/>
      <c r="I126" s="50"/>
      <c r="J126" s="414">
        <v>2</v>
      </c>
      <c r="K126" s="93">
        <v>2.96</v>
      </c>
    </row>
    <row r="127" spans="1:11" ht="12.75">
      <c r="A127" s="501" t="s">
        <v>438</v>
      </c>
      <c r="B127" s="497"/>
      <c r="C127" s="497"/>
      <c r="D127" s="498"/>
      <c r="E127" s="497"/>
      <c r="F127" s="499"/>
      <c r="G127" s="497"/>
      <c r="H127" s="497"/>
      <c r="I127" s="500"/>
      <c r="J127" s="501">
        <v>3664</v>
      </c>
      <c r="K127" s="512">
        <v>3660.1</v>
      </c>
    </row>
    <row r="128" spans="1:9" ht="12.75">
      <c r="A128" s="53"/>
      <c r="B128" s="94">
        <v>610</v>
      </c>
      <c r="C128" s="53"/>
      <c r="D128" s="45"/>
      <c r="E128" s="54"/>
      <c r="F128" s="51"/>
      <c r="G128" s="54"/>
      <c r="H128" s="54"/>
      <c r="I128" s="50"/>
    </row>
    <row r="129" spans="1:12" ht="12.75">
      <c r="A129" s="53"/>
      <c r="B129" s="45">
        <v>611</v>
      </c>
      <c r="C129" s="53"/>
      <c r="D129" s="45" t="s">
        <v>457</v>
      </c>
      <c r="E129" s="54"/>
      <c r="F129" s="51"/>
      <c r="G129" s="54"/>
      <c r="H129" s="54"/>
      <c r="I129" s="50"/>
      <c r="J129" s="414">
        <v>614</v>
      </c>
      <c r="K129" s="93">
        <v>613.71</v>
      </c>
      <c r="L129" s="38"/>
    </row>
    <row r="130" spans="1:12" ht="12.75">
      <c r="A130" s="53"/>
      <c r="B130" s="94">
        <v>620</v>
      </c>
      <c r="C130" s="53"/>
      <c r="D130" s="45"/>
      <c r="E130" s="54"/>
      <c r="F130" s="51"/>
      <c r="G130" s="54"/>
      <c r="H130" s="54"/>
      <c r="I130" s="50"/>
      <c r="J130" s="414"/>
      <c r="K130" s="93"/>
      <c r="L130" s="38"/>
    </row>
    <row r="131" spans="1:12" ht="12.75">
      <c r="A131" s="53"/>
      <c r="B131" s="45">
        <v>621</v>
      </c>
      <c r="C131" s="53"/>
      <c r="D131" s="46" t="s">
        <v>12</v>
      </c>
      <c r="E131" s="54"/>
      <c r="F131" s="51"/>
      <c r="G131" s="54"/>
      <c r="H131" s="54"/>
      <c r="I131" s="50"/>
      <c r="J131" s="414">
        <v>204</v>
      </c>
      <c r="K131" s="93">
        <v>203.91</v>
      </c>
      <c r="L131" s="38"/>
    </row>
    <row r="132" spans="1:12" ht="12.75">
      <c r="A132" s="53"/>
      <c r="B132" s="45">
        <v>623</v>
      </c>
      <c r="C132" s="53"/>
      <c r="D132" s="46" t="s">
        <v>12</v>
      </c>
      <c r="E132" s="54"/>
      <c r="F132" s="51"/>
      <c r="G132" s="54"/>
      <c r="H132" s="54"/>
      <c r="I132" s="50"/>
      <c r="J132" s="414">
        <v>8</v>
      </c>
      <c r="K132" s="93">
        <v>7.52</v>
      </c>
      <c r="L132" s="38"/>
    </row>
    <row r="133" spans="1:12" ht="12.75">
      <c r="A133" s="53"/>
      <c r="B133" s="45">
        <v>625001</v>
      </c>
      <c r="C133" s="53"/>
      <c r="D133" s="45" t="s">
        <v>13</v>
      </c>
      <c r="E133" s="54"/>
      <c r="F133" s="51"/>
      <c r="G133" s="54"/>
      <c r="H133" s="54"/>
      <c r="I133" s="50"/>
      <c r="J133" s="414">
        <v>6</v>
      </c>
      <c r="K133" s="93">
        <v>5.59</v>
      </c>
      <c r="L133" s="38"/>
    </row>
    <row r="134" spans="1:12" ht="12.75">
      <c r="A134" s="53"/>
      <c r="B134" s="45">
        <v>625002</v>
      </c>
      <c r="C134" s="53"/>
      <c r="D134" s="45" t="s">
        <v>14</v>
      </c>
      <c r="E134" s="54"/>
      <c r="F134" s="51"/>
      <c r="G134" s="54"/>
      <c r="H134" s="54"/>
      <c r="I134" s="50"/>
      <c r="J134" s="414">
        <v>56</v>
      </c>
      <c r="K134" s="93">
        <v>55.96</v>
      </c>
      <c r="L134" s="38"/>
    </row>
    <row r="135" spans="1:12" ht="12.75">
      <c r="A135" s="53"/>
      <c r="B135" s="45">
        <v>625003</v>
      </c>
      <c r="C135" s="53"/>
      <c r="D135" s="45" t="s">
        <v>15</v>
      </c>
      <c r="E135" s="54"/>
      <c r="F135" s="51"/>
      <c r="G135" s="54"/>
      <c r="H135" s="54"/>
      <c r="I135" s="50"/>
      <c r="J135" s="414">
        <v>5</v>
      </c>
      <c r="K135" s="93">
        <v>4.29</v>
      </c>
      <c r="L135" s="38"/>
    </row>
    <row r="136" spans="1:12" ht="12.75">
      <c r="A136" s="53"/>
      <c r="B136" s="45">
        <v>625004</v>
      </c>
      <c r="C136" s="53"/>
      <c r="D136" s="45" t="s">
        <v>16</v>
      </c>
      <c r="E136" s="54"/>
      <c r="F136" s="51"/>
      <c r="G136" s="54"/>
      <c r="H136" s="54"/>
      <c r="I136" s="50"/>
      <c r="J136" s="414">
        <v>11</v>
      </c>
      <c r="K136" s="93">
        <v>10.89</v>
      </c>
      <c r="L136" s="38"/>
    </row>
    <row r="137" spans="1:12" ht="12.75">
      <c r="A137" s="53"/>
      <c r="B137" s="45">
        <v>625005</v>
      </c>
      <c r="C137" s="53"/>
      <c r="D137" s="46" t="s">
        <v>17</v>
      </c>
      <c r="E137" s="54"/>
      <c r="F137" s="51"/>
      <c r="G137" s="54"/>
      <c r="H137" s="54"/>
      <c r="I137" s="50"/>
      <c r="J137" s="414">
        <v>4</v>
      </c>
      <c r="K137" s="93">
        <v>3.99</v>
      </c>
      <c r="L137" s="38"/>
    </row>
    <row r="138" spans="1:12" ht="12.75">
      <c r="A138" s="53"/>
      <c r="B138" s="45">
        <v>625007</v>
      </c>
      <c r="C138" s="53"/>
      <c r="D138" s="46" t="s">
        <v>18</v>
      </c>
      <c r="E138" s="54"/>
      <c r="F138" s="51"/>
      <c r="G138" s="54"/>
      <c r="H138" s="54"/>
      <c r="I138" s="50"/>
      <c r="J138" s="414">
        <v>19</v>
      </c>
      <c r="K138" s="93">
        <v>18.96</v>
      </c>
      <c r="L138" s="38"/>
    </row>
    <row r="139" spans="1:12" ht="12.75">
      <c r="A139" s="53"/>
      <c r="B139" s="94">
        <v>630</v>
      </c>
      <c r="C139" s="53"/>
      <c r="D139" s="45"/>
      <c r="E139" s="54"/>
      <c r="F139" s="51"/>
      <c r="G139" s="54"/>
      <c r="H139" s="54"/>
      <c r="I139" s="50"/>
      <c r="J139" s="414"/>
      <c r="K139" s="93"/>
      <c r="L139" s="38"/>
    </row>
    <row r="140" spans="1:12" ht="12.75">
      <c r="A140" s="53"/>
      <c r="B140" s="45">
        <v>631001</v>
      </c>
      <c r="C140" s="53"/>
      <c r="D140" s="45" t="s">
        <v>33</v>
      </c>
      <c r="E140" s="54"/>
      <c r="F140" s="51"/>
      <c r="G140" s="54"/>
      <c r="H140" s="54"/>
      <c r="I140" s="50"/>
      <c r="J140" s="414">
        <v>55</v>
      </c>
      <c r="K140" s="93">
        <v>55.1</v>
      </c>
      <c r="L140" s="38"/>
    </row>
    <row r="141" spans="1:12" ht="12.75">
      <c r="A141" s="53"/>
      <c r="B141" s="45">
        <v>632003</v>
      </c>
      <c r="C141" s="53"/>
      <c r="D141" s="45" t="s">
        <v>439</v>
      </c>
      <c r="E141" s="54"/>
      <c r="F141" s="51"/>
      <c r="G141" s="54"/>
      <c r="H141" s="54"/>
      <c r="I141" s="50"/>
      <c r="J141" s="414">
        <v>52</v>
      </c>
      <c r="K141" s="93">
        <v>51.5</v>
      </c>
      <c r="L141" s="38"/>
    </row>
    <row r="142" spans="1:12" ht="12.75">
      <c r="A142" s="53"/>
      <c r="B142" s="45">
        <v>633006</v>
      </c>
      <c r="C142" s="53"/>
      <c r="D142" s="45" t="s">
        <v>137</v>
      </c>
      <c r="E142" s="54"/>
      <c r="F142" s="51"/>
      <c r="G142" s="54"/>
      <c r="H142" s="54"/>
      <c r="I142" s="50"/>
      <c r="J142" s="414">
        <v>95</v>
      </c>
      <c r="K142" s="93">
        <v>94.42</v>
      </c>
      <c r="L142" s="38"/>
    </row>
    <row r="143" spans="1:12" ht="12.75">
      <c r="A143" s="53"/>
      <c r="B143" s="45">
        <v>633016</v>
      </c>
      <c r="C143" s="53"/>
      <c r="D143" s="45" t="s">
        <v>51</v>
      </c>
      <c r="E143" s="54"/>
      <c r="F143" s="51"/>
      <c r="G143" s="54"/>
      <c r="H143" s="54"/>
      <c r="I143" s="50"/>
      <c r="J143" s="414">
        <v>156</v>
      </c>
      <c r="K143" s="93">
        <v>155.51</v>
      </c>
      <c r="L143" s="38"/>
    </row>
    <row r="144" spans="1:12" ht="12.75">
      <c r="A144" s="53"/>
      <c r="B144" s="45">
        <v>637007</v>
      </c>
      <c r="C144" s="53"/>
      <c r="D144" s="45" t="s">
        <v>440</v>
      </c>
      <c r="E144" s="54"/>
      <c r="F144" s="51"/>
      <c r="G144" s="54"/>
      <c r="H144" s="54"/>
      <c r="I144" s="50"/>
      <c r="J144" s="414">
        <v>535</v>
      </c>
      <c r="K144" s="93">
        <v>535</v>
      </c>
      <c r="L144" s="38"/>
    </row>
    <row r="145" spans="1:13" ht="12.75">
      <c r="A145" s="53"/>
      <c r="B145" s="45">
        <v>637026</v>
      </c>
      <c r="C145" s="53"/>
      <c r="D145" s="45" t="s">
        <v>96</v>
      </c>
      <c r="E145" s="54"/>
      <c r="F145" s="51"/>
      <c r="G145" s="54"/>
      <c r="H145" s="54"/>
      <c r="I145" s="50"/>
      <c r="J145" s="414">
        <v>1844</v>
      </c>
      <c r="K145" s="93">
        <v>1843.75</v>
      </c>
      <c r="L145" s="38"/>
      <c r="M145" s="38"/>
    </row>
    <row r="146" spans="1:12" ht="12.75">
      <c r="A146" s="53"/>
      <c r="B146" s="53"/>
      <c r="C146" s="53"/>
      <c r="D146" s="45"/>
      <c r="E146" s="54"/>
      <c r="F146" s="51"/>
      <c r="G146" s="54"/>
      <c r="H146" s="54"/>
      <c r="I146" s="50"/>
      <c r="J146" s="414"/>
      <c r="K146" s="93"/>
      <c r="L146" s="38"/>
    </row>
    <row r="147" spans="1:11" ht="12.75">
      <c r="A147" s="53"/>
      <c r="B147" s="53"/>
      <c r="C147" s="53"/>
      <c r="D147" s="45"/>
      <c r="E147" s="54"/>
      <c r="F147" s="51"/>
      <c r="G147" s="54"/>
      <c r="H147" s="54"/>
      <c r="I147" s="50"/>
      <c r="J147" s="414"/>
      <c r="K147" s="93"/>
    </row>
    <row r="148" spans="1:11" ht="12.75">
      <c r="A148" s="79" t="s">
        <v>107</v>
      </c>
      <c r="B148" s="79"/>
      <c r="C148" s="79"/>
      <c r="D148" s="79"/>
      <c r="E148" s="95"/>
      <c r="F148" s="96"/>
      <c r="G148" s="95"/>
      <c r="H148" s="79" t="s">
        <v>6</v>
      </c>
      <c r="I148" s="30">
        <v>3500</v>
      </c>
      <c r="J148" s="446">
        <v>3560</v>
      </c>
      <c r="K148" s="97">
        <v>3560.97</v>
      </c>
    </row>
    <row r="149" spans="1:11" ht="12.75">
      <c r="A149" s="53"/>
      <c r="B149" s="45">
        <v>651002</v>
      </c>
      <c r="C149" s="45"/>
      <c r="D149" s="53" t="s">
        <v>108</v>
      </c>
      <c r="E149" s="54"/>
      <c r="F149" s="51"/>
      <c r="G149" s="54"/>
      <c r="H149" s="54" t="s">
        <v>6</v>
      </c>
      <c r="I149" s="50">
        <v>3500</v>
      </c>
      <c r="J149" s="414">
        <v>3560</v>
      </c>
      <c r="K149" s="93">
        <v>3560.97</v>
      </c>
    </row>
    <row r="150" spans="1:11" ht="12.75">
      <c r="A150" s="53"/>
      <c r="B150" s="45"/>
      <c r="C150" s="45"/>
      <c r="D150" s="53"/>
      <c r="E150" s="54"/>
      <c r="F150" s="51"/>
      <c r="G150" s="54"/>
      <c r="H150" s="54"/>
      <c r="I150" s="50"/>
      <c r="J150" s="414"/>
      <c r="K150" s="93"/>
    </row>
    <row r="151" spans="1:11" ht="12.75" hidden="1">
      <c r="A151" s="53"/>
      <c r="B151" s="53"/>
      <c r="C151" s="53"/>
      <c r="D151" s="53"/>
      <c r="E151" s="54"/>
      <c r="F151" s="51"/>
      <c r="G151" s="54"/>
      <c r="H151" s="54"/>
      <c r="I151" s="50"/>
      <c r="J151" s="414"/>
      <c r="K151" s="93"/>
    </row>
    <row r="152" spans="1:11" ht="12.75" hidden="1">
      <c r="A152" s="25" t="s">
        <v>109</v>
      </c>
      <c r="B152" s="25"/>
      <c r="C152" s="25"/>
      <c r="D152" s="25"/>
      <c r="E152" s="98">
        <f>SUM(E153:E154)</f>
        <v>2</v>
      </c>
      <c r="F152" s="99">
        <f>E152/30.126</f>
        <v>0.06638783774812454</v>
      </c>
      <c r="G152" s="98">
        <f>SUM(G153:G154)</f>
        <v>2</v>
      </c>
      <c r="H152" s="25" t="s">
        <v>110</v>
      </c>
      <c r="I152" s="99">
        <v>0</v>
      </c>
      <c r="J152" s="447">
        <v>0</v>
      </c>
      <c r="K152" s="100">
        <v>0</v>
      </c>
    </row>
    <row r="153" spans="1:11" ht="12.75" hidden="1">
      <c r="A153" s="101"/>
      <c r="B153" s="102">
        <v>637</v>
      </c>
      <c r="C153" s="102"/>
      <c r="D153" s="102" t="s">
        <v>69</v>
      </c>
      <c r="E153" s="103"/>
      <c r="F153" s="104"/>
      <c r="G153" s="103"/>
      <c r="H153" s="103"/>
      <c r="I153" s="104"/>
      <c r="J153" s="417"/>
      <c r="K153" s="105"/>
    </row>
    <row r="154" spans="1:11" ht="12.75" hidden="1">
      <c r="A154" s="101"/>
      <c r="B154" s="106">
        <v>637026</v>
      </c>
      <c r="C154" s="106"/>
      <c r="D154" s="101" t="s">
        <v>96</v>
      </c>
      <c r="E154" s="103">
        <v>2</v>
      </c>
      <c r="F154" s="104">
        <f>E154/30.126</f>
        <v>0.06638783774812454</v>
      </c>
      <c r="G154" s="103">
        <v>2</v>
      </c>
      <c r="H154" s="101" t="s">
        <v>110</v>
      </c>
      <c r="I154" s="107">
        <v>0</v>
      </c>
      <c r="J154" s="417"/>
      <c r="K154" s="105"/>
    </row>
    <row r="155" spans="1:11" ht="12.75" hidden="1">
      <c r="A155" s="101"/>
      <c r="B155" s="106"/>
      <c r="C155" s="106"/>
      <c r="D155" s="101"/>
      <c r="E155" s="108"/>
      <c r="F155" s="109"/>
      <c r="G155" s="103"/>
      <c r="H155" s="103"/>
      <c r="I155" s="104"/>
      <c r="J155" s="417"/>
      <c r="K155" s="105"/>
    </row>
    <row r="156" spans="1:11" ht="12.75" hidden="1">
      <c r="A156" s="101"/>
      <c r="B156" s="106"/>
      <c r="C156" s="106"/>
      <c r="D156" s="101"/>
      <c r="E156" s="108"/>
      <c r="F156" s="109"/>
      <c r="G156" s="103"/>
      <c r="H156" s="103"/>
      <c r="I156" s="104"/>
      <c r="J156" s="417"/>
      <c r="K156" s="105"/>
    </row>
    <row r="157" spans="1:11" ht="12.75" hidden="1">
      <c r="A157" s="101"/>
      <c r="B157" s="106"/>
      <c r="C157" s="106"/>
      <c r="D157" s="101"/>
      <c r="E157" s="108"/>
      <c r="F157" s="109"/>
      <c r="G157" s="103"/>
      <c r="H157" s="103"/>
      <c r="I157" s="104"/>
      <c r="J157" s="417"/>
      <c r="K157" s="105"/>
    </row>
    <row r="158" spans="1:11" ht="12.75" hidden="1">
      <c r="A158" s="101"/>
      <c r="B158" s="106"/>
      <c r="C158" s="106"/>
      <c r="D158" s="101"/>
      <c r="E158" s="108"/>
      <c r="F158" s="109"/>
      <c r="G158" s="103"/>
      <c r="H158" s="103"/>
      <c r="I158" s="104"/>
      <c r="J158" s="417"/>
      <c r="K158" s="105"/>
    </row>
    <row r="159" spans="1:12" ht="12.75">
      <c r="A159" s="110" t="s">
        <v>111</v>
      </c>
      <c r="B159" s="25"/>
      <c r="C159" s="25"/>
      <c r="D159" s="26"/>
      <c r="E159" s="82">
        <f>SUM(E160+E166+E167+E171+E173)</f>
        <v>20</v>
      </c>
      <c r="F159" s="28">
        <f>E159/30.126</f>
        <v>0.6638783774812455</v>
      </c>
      <c r="G159" s="29">
        <f>SUM(G160+G166+G167+G171+G173)</f>
        <v>20</v>
      </c>
      <c r="H159" s="29" t="s">
        <v>112</v>
      </c>
      <c r="I159" s="30">
        <v>5450</v>
      </c>
      <c r="J159" s="448">
        <v>33956</v>
      </c>
      <c r="K159" s="31">
        <v>5604.27</v>
      </c>
      <c r="L159" s="397"/>
    </row>
    <row r="160" spans="1:11" ht="12.75" hidden="1">
      <c r="A160" s="66"/>
      <c r="B160" s="502">
        <v>630</v>
      </c>
      <c r="C160" s="33"/>
      <c r="E160" s="75"/>
      <c r="F160" s="48"/>
      <c r="G160" s="54"/>
      <c r="H160" s="54"/>
      <c r="I160" s="50"/>
      <c r="J160" s="414"/>
      <c r="K160" s="51"/>
    </row>
    <row r="161" spans="1:11" ht="12.75" hidden="1">
      <c r="A161" s="66"/>
      <c r="B161" s="145">
        <v>633006</v>
      </c>
      <c r="C161" s="33"/>
      <c r="D161" s="120" t="s">
        <v>441</v>
      </c>
      <c r="E161" s="75"/>
      <c r="F161" s="48"/>
      <c r="G161" s="54"/>
      <c r="H161" s="54"/>
      <c r="I161" s="50"/>
      <c r="J161" s="414"/>
      <c r="K161" s="51"/>
    </row>
    <row r="162" spans="1:11" ht="12.75" hidden="1">
      <c r="A162" s="66"/>
      <c r="E162" s="75"/>
      <c r="F162" s="48"/>
      <c r="G162" s="54"/>
      <c r="H162" s="54"/>
      <c r="I162" s="50"/>
      <c r="J162" s="414"/>
      <c r="K162" s="51"/>
    </row>
    <row r="163" spans="1:9" ht="12.75">
      <c r="A163" s="66"/>
      <c r="B163" s="33">
        <v>642</v>
      </c>
      <c r="C163" s="33"/>
      <c r="D163" s="66" t="s">
        <v>85</v>
      </c>
      <c r="E163" s="75"/>
      <c r="F163" s="48"/>
      <c r="G163" s="54"/>
      <c r="H163" s="54"/>
      <c r="I163" s="50"/>
    </row>
    <row r="164" spans="1:11" ht="12.75">
      <c r="A164" s="66"/>
      <c r="B164" s="45">
        <v>642001</v>
      </c>
      <c r="C164" s="45"/>
      <c r="D164" s="46" t="s">
        <v>410</v>
      </c>
      <c r="E164" s="75"/>
      <c r="F164" s="48"/>
      <c r="G164" s="54"/>
      <c r="H164" s="54"/>
      <c r="I164" s="50"/>
      <c r="J164" s="414"/>
      <c r="K164" s="51"/>
    </row>
    <row r="165" spans="1:12" ht="12.75">
      <c r="A165" s="53"/>
      <c r="B165" s="45">
        <v>642001</v>
      </c>
      <c r="C165" s="45"/>
      <c r="D165" s="46" t="s">
        <v>410</v>
      </c>
      <c r="E165" s="75"/>
      <c r="F165" s="48"/>
      <c r="G165" s="54"/>
      <c r="H165" s="54" t="s">
        <v>112</v>
      </c>
      <c r="I165" s="50">
        <v>4000</v>
      </c>
      <c r="J165" s="414">
        <v>3760</v>
      </c>
      <c r="K165" s="51">
        <v>3760</v>
      </c>
      <c r="L165" s="38"/>
    </row>
    <row r="166" spans="1:12" ht="12.75">
      <c r="A166" s="66"/>
      <c r="B166" s="33">
        <v>632</v>
      </c>
      <c r="C166" s="33"/>
      <c r="D166" s="34" t="s">
        <v>91</v>
      </c>
      <c r="E166" s="111"/>
      <c r="F166" s="48"/>
      <c r="G166" s="54"/>
      <c r="H166" s="54"/>
      <c r="I166" s="50"/>
      <c r="J166" s="414"/>
      <c r="K166" s="51"/>
      <c r="L166" s="38"/>
    </row>
    <row r="167" spans="1:12" ht="12.75">
      <c r="A167" s="66"/>
      <c r="B167" s="33">
        <v>633</v>
      </c>
      <c r="C167" s="33"/>
      <c r="D167" s="66" t="s">
        <v>44</v>
      </c>
      <c r="E167" s="73">
        <f>SUM(E168:E170)</f>
        <v>20</v>
      </c>
      <c r="F167" s="68">
        <f>E167/30.126</f>
        <v>0.6638783774812455</v>
      </c>
      <c r="G167" s="67">
        <f>SUM(G168:G170)</f>
        <v>20</v>
      </c>
      <c r="H167" s="67"/>
      <c r="I167" s="37"/>
      <c r="J167" s="415"/>
      <c r="K167" s="43"/>
      <c r="L167" s="38"/>
    </row>
    <row r="168" spans="1:15" ht="12.75">
      <c r="A168" s="53"/>
      <c r="B168" s="55">
        <v>633006</v>
      </c>
      <c r="C168" s="55"/>
      <c r="D168" s="46" t="s">
        <v>444</v>
      </c>
      <c r="E168" s="75">
        <v>20</v>
      </c>
      <c r="F168" s="48">
        <f>E168/30.126</f>
        <v>0.6638783774812455</v>
      </c>
      <c r="G168" s="54">
        <v>20</v>
      </c>
      <c r="H168" s="54"/>
      <c r="I168" s="50"/>
      <c r="J168" s="414">
        <v>41</v>
      </c>
      <c r="K168" s="51">
        <v>40.8</v>
      </c>
      <c r="L168" s="38"/>
      <c r="O168" s="52"/>
    </row>
    <row r="169" spans="1:15" ht="12.75">
      <c r="A169" s="53"/>
      <c r="B169" s="45">
        <v>633015</v>
      </c>
      <c r="C169" s="33"/>
      <c r="D169" s="53" t="s">
        <v>442</v>
      </c>
      <c r="E169" s="75"/>
      <c r="F169" s="48"/>
      <c r="G169" s="54"/>
      <c r="H169" s="54"/>
      <c r="I169" s="50"/>
      <c r="J169" s="414">
        <v>98</v>
      </c>
      <c r="K169" s="51">
        <v>98.02</v>
      </c>
      <c r="L169" s="38"/>
      <c r="O169" s="52"/>
    </row>
    <row r="170" spans="1:15" ht="12.75">
      <c r="A170" s="53"/>
      <c r="B170" s="55">
        <v>633010</v>
      </c>
      <c r="C170" s="55"/>
      <c r="D170" s="46" t="s">
        <v>113</v>
      </c>
      <c r="E170" s="69"/>
      <c r="F170" s="48"/>
      <c r="G170" s="54"/>
      <c r="H170" s="54"/>
      <c r="I170" s="50"/>
      <c r="J170" s="414"/>
      <c r="K170" s="51"/>
      <c r="L170" s="38"/>
      <c r="O170" s="52"/>
    </row>
    <row r="171" spans="1:15" ht="12.75">
      <c r="A171" s="66"/>
      <c r="B171" s="33">
        <v>635</v>
      </c>
      <c r="C171" s="33"/>
      <c r="D171" s="66" t="s">
        <v>94</v>
      </c>
      <c r="E171" s="111"/>
      <c r="F171" s="48"/>
      <c r="G171" s="66"/>
      <c r="H171" s="66"/>
      <c r="I171" s="50"/>
      <c r="J171" s="419"/>
      <c r="K171" s="51"/>
      <c r="L171" s="38"/>
      <c r="O171" s="39"/>
    </row>
    <row r="172" spans="1:15" ht="12.75">
      <c r="A172" s="53"/>
      <c r="B172" s="55">
        <v>635006</v>
      </c>
      <c r="C172" s="55"/>
      <c r="D172" s="46" t="s">
        <v>114</v>
      </c>
      <c r="E172" s="75"/>
      <c r="F172" s="48"/>
      <c r="G172" s="53"/>
      <c r="H172" s="53"/>
      <c r="I172" s="50"/>
      <c r="J172" s="414">
        <v>17</v>
      </c>
      <c r="K172" s="51">
        <v>16.85</v>
      </c>
      <c r="L172" s="38"/>
      <c r="O172" s="76"/>
    </row>
    <row r="173" spans="1:12" ht="12.75">
      <c r="A173" s="53"/>
      <c r="B173" s="33">
        <v>637</v>
      </c>
      <c r="C173" s="33"/>
      <c r="D173" s="66" t="s">
        <v>69</v>
      </c>
      <c r="E173" s="111"/>
      <c r="F173" s="68"/>
      <c r="G173" s="35"/>
      <c r="H173" s="35"/>
      <c r="I173" s="37"/>
      <c r="J173" s="420"/>
      <c r="K173" s="51"/>
      <c r="L173" s="38"/>
    </row>
    <row r="174" spans="1:12" ht="12.75">
      <c r="A174" s="53"/>
      <c r="B174" s="45">
        <v>637001</v>
      </c>
      <c r="C174" s="503"/>
      <c r="D174" s="53" t="s">
        <v>443</v>
      </c>
      <c r="E174" s="111"/>
      <c r="F174" s="68"/>
      <c r="G174" s="35"/>
      <c r="H174" s="35"/>
      <c r="I174" s="37"/>
      <c r="J174" s="413">
        <v>240</v>
      </c>
      <c r="K174" s="51">
        <v>238.6</v>
      </c>
      <c r="L174" s="38"/>
    </row>
    <row r="175" spans="1:12" ht="12.75">
      <c r="A175" s="53"/>
      <c r="B175" s="45">
        <v>637001</v>
      </c>
      <c r="C175" s="503"/>
      <c r="D175" s="53" t="s">
        <v>411</v>
      </c>
      <c r="E175" s="111"/>
      <c r="F175" s="68"/>
      <c r="G175" s="35"/>
      <c r="H175" s="54" t="s">
        <v>112</v>
      </c>
      <c r="I175" s="50">
        <v>1450</v>
      </c>
      <c r="J175" s="414">
        <v>1450</v>
      </c>
      <c r="K175" s="51">
        <v>1450</v>
      </c>
      <c r="L175" s="445"/>
    </row>
    <row r="176" spans="1:11" ht="12.75">
      <c r="A176" s="53"/>
      <c r="B176" s="55">
        <v>637004</v>
      </c>
      <c r="C176" s="55"/>
      <c r="D176" s="46" t="s">
        <v>469</v>
      </c>
      <c r="E176" s="75"/>
      <c r="F176" s="48"/>
      <c r="G176" s="112"/>
      <c r="H176" s="112"/>
      <c r="I176" s="50"/>
      <c r="J176" s="413">
        <v>28350</v>
      </c>
      <c r="K176" s="51"/>
    </row>
    <row r="177" spans="1:11" ht="12.75">
      <c r="A177" s="53"/>
      <c r="B177" s="55">
        <v>637015</v>
      </c>
      <c r="C177" s="55"/>
      <c r="D177" s="46" t="s">
        <v>115</v>
      </c>
      <c r="E177" s="75"/>
      <c r="F177" s="48"/>
      <c r="G177" s="112"/>
      <c r="H177" s="112"/>
      <c r="I177" s="50"/>
      <c r="J177" s="413"/>
      <c r="K177" s="51"/>
    </row>
    <row r="178" spans="1:11" ht="12.75">
      <c r="A178" s="53"/>
      <c r="B178" s="55">
        <v>637027</v>
      </c>
      <c r="C178" s="55"/>
      <c r="D178" s="46" t="s">
        <v>116</v>
      </c>
      <c r="E178" s="75"/>
      <c r="F178" s="48"/>
      <c r="G178" s="112"/>
      <c r="H178" s="112"/>
      <c r="I178" s="50"/>
      <c r="J178" s="413"/>
      <c r="K178" s="51"/>
    </row>
    <row r="179" spans="1:11" ht="12.75" hidden="1">
      <c r="A179" s="110" t="s">
        <v>117</v>
      </c>
      <c r="B179" s="25"/>
      <c r="C179" s="25"/>
      <c r="D179" s="26"/>
      <c r="E179" s="27">
        <f>SUM(E180+E183+E185)</f>
        <v>155</v>
      </c>
      <c r="F179" s="28">
        <f>E179/30.126</f>
        <v>5.145057425479652</v>
      </c>
      <c r="G179" s="29">
        <f>SUM(G180+G183+G185)</f>
        <v>155</v>
      </c>
      <c r="H179" s="29"/>
      <c r="I179" s="30">
        <f>G179/30.126</f>
        <v>5.145057425479652</v>
      </c>
      <c r="J179" s="418"/>
      <c r="K179" s="31"/>
    </row>
    <row r="180" spans="1:11" ht="12.75" customHeight="1" hidden="1">
      <c r="A180" s="66"/>
      <c r="B180" s="33">
        <v>610</v>
      </c>
      <c r="C180" s="33"/>
      <c r="D180" s="34" t="s">
        <v>7</v>
      </c>
      <c r="E180" s="113">
        <f>SUM(E181:E182)</f>
        <v>92</v>
      </c>
      <c r="F180" s="68">
        <f>E180/30.126</f>
        <v>3.053840536413729</v>
      </c>
      <c r="G180" s="35">
        <f>SUM(G181:G182)</f>
        <v>92</v>
      </c>
      <c r="H180" s="35"/>
      <c r="I180" s="37">
        <f>G180/30.126</f>
        <v>3.053840536413729</v>
      </c>
      <c r="J180" s="420"/>
      <c r="K180" s="43"/>
    </row>
    <row r="181" spans="1:11" ht="12.75" hidden="1">
      <c r="A181" s="53"/>
      <c r="B181" s="45">
        <v>611</v>
      </c>
      <c r="C181" s="45"/>
      <c r="D181" s="46" t="s">
        <v>8</v>
      </c>
      <c r="E181" s="69">
        <v>92</v>
      </c>
      <c r="F181" s="48">
        <f>E181/30.126</f>
        <v>3.053840536413729</v>
      </c>
      <c r="G181" s="35">
        <v>92</v>
      </c>
      <c r="H181" s="35"/>
      <c r="I181" s="37">
        <f>G181/30.126</f>
        <v>3.053840536413729</v>
      </c>
      <c r="J181" s="420"/>
      <c r="K181" s="43"/>
    </row>
    <row r="182" spans="1:11" ht="12.75" hidden="1">
      <c r="A182" s="53"/>
      <c r="B182" s="101">
        <v>614</v>
      </c>
      <c r="C182" s="101"/>
      <c r="D182" s="101" t="s">
        <v>118</v>
      </c>
      <c r="E182" s="114"/>
      <c r="F182" s="48"/>
      <c r="G182" s="112"/>
      <c r="H182" s="112"/>
      <c r="I182" s="50"/>
      <c r="J182" s="413"/>
      <c r="K182" s="51"/>
    </row>
    <row r="183" spans="1:11" ht="12.75" hidden="1">
      <c r="A183" s="53"/>
      <c r="B183" s="77">
        <v>620</v>
      </c>
      <c r="C183" s="77"/>
      <c r="D183" s="34" t="s">
        <v>11</v>
      </c>
      <c r="E183" s="89">
        <v>14</v>
      </c>
      <c r="F183" s="68">
        <f>E183/30.126</f>
        <v>0.4647148642368718</v>
      </c>
      <c r="G183" s="115">
        <f>SUM(G184)</f>
        <v>14</v>
      </c>
      <c r="H183" s="115"/>
      <c r="I183" s="37">
        <f>G183/30.126</f>
        <v>0.4647148642368718</v>
      </c>
      <c r="J183" s="421"/>
      <c r="K183" s="43"/>
    </row>
    <row r="184" spans="1:11" ht="12.75" hidden="1">
      <c r="A184" s="53"/>
      <c r="B184" s="55">
        <v>620</v>
      </c>
      <c r="C184" s="55"/>
      <c r="D184" s="116" t="s">
        <v>11</v>
      </c>
      <c r="E184" s="47">
        <v>14</v>
      </c>
      <c r="F184" s="48"/>
      <c r="G184" s="112">
        <v>14</v>
      </c>
      <c r="H184" s="112"/>
      <c r="I184" s="50">
        <f>G184/30.126</f>
        <v>0.4647148642368718</v>
      </c>
      <c r="J184" s="413"/>
      <c r="K184" s="51"/>
    </row>
    <row r="185" spans="1:11" ht="12.75" hidden="1">
      <c r="A185" s="53"/>
      <c r="B185" s="33">
        <v>633</v>
      </c>
      <c r="C185" s="33"/>
      <c r="D185" s="66" t="s">
        <v>69</v>
      </c>
      <c r="E185" s="73">
        <f>SUM(E186:E187)</f>
        <v>49</v>
      </c>
      <c r="F185" s="68">
        <f>E185/30.126</f>
        <v>1.6265020248290512</v>
      </c>
      <c r="G185" s="35">
        <f>SUM(G186:G187)</f>
        <v>49</v>
      </c>
      <c r="H185" s="35"/>
      <c r="I185" s="37">
        <f>G185/30.126</f>
        <v>1.6265020248290512</v>
      </c>
      <c r="J185" s="420"/>
      <c r="K185" s="51"/>
    </row>
    <row r="186" spans="1:11" ht="12.75" hidden="1">
      <c r="A186" s="53"/>
      <c r="B186" s="55">
        <v>633004</v>
      </c>
      <c r="C186" s="55"/>
      <c r="D186" s="46" t="s">
        <v>119</v>
      </c>
      <c r="E186" s="69">
        <v>49</v>
      </c>
      <c r="F186" s="48">
        <f>E186/30.126</f>
        <v>1.6265020248290512</v>
      </c>
      <c r="G186" s="112">
        <v>49</v>
      </c>
      <c r="H186" s="112"/>
      <c r="I186" s="50">
        <f>G186/30.126</f>
        <v>1.6265020248290512</v>
      </c>
      <c r="J186" s="413"/>
      <c r="K186" s="51"/>
    </row>
    <row r="187" spans="1:11" ht="12.75" hidden="1">
      <c r="A187" s="117"/>
      <c r="B187" s="55">
        <v>633006</v>
      </c>
      <c r="C187" s="55"/>
      <c r="D187" s="46" t="s">
        <v>93</v>
      </c>
      <c r="E187" s="69"/>
      <c r="F187" s="48"/>
      <c r="G187" s="35"/>
      <c r="H187" s="35"/>
      <c r="I187" s="50"/>
      <c r="J187" s="420"/>
      <c r="K187" s="51"/>
    </row>
    <row r="188" spans="1:11" ht="12.75">
      <c r="A188" s="110" t="s">
        <v>120</v>
      </c>
      <c r="B188" s="25"/>
      <c r="C188" s="25"/>
      <c r="D188" s="85"/>
      <c r="E188" s="27">
        <v>100</v>
      </c>
      <c r="F188" s="28">
        <f>E188/30.126</f>
        <v>3.319391887406227</v>
      </c>
      <c r="G188" s="29">
        <f>SUM(G189+G191)</f>
        <v>120</v>
      </c>
      <c r="H188" s="29" t="s">
        <v>121</v>
      </c>
      <c r="I188" s="30">
        <v>23871</v>
      </c>
      <c r="J188" s="448">
        <v>3998</v>
      </c>
      <c r="K188" s="31">
        <v>3546.48</v>
      </c>
    </row>
    <row r="189" spans="1:11" ht="12.75">
      <c r="A189" s="66"/>
      <c r="B189" s="33">
        <v>633</v>
      </c>
      <c r="C189" s="33"/>
      <c r="D189" s="66" t="s">
        <v>44</v>
      </c>
      <c r="E189" s="75"/>
      <c r="F189" s="48"/>
      <c r="G189" s="35"/>
      <c r="H189" s="35"/>
      <c r="I189" s="37">
        <v>330</v>
      </c>
      <c r="J189" s="420"/>
      <c r="K189" s="51"/>
    </row>
    <row r="190" spans="1:11" ht="12.75">
      <c r="A190" s="53"/>
      <c r="B190" s="55">
        <v>633006</v>
      </c>
      <c r="C190" s="55"/>
      <c r="D190" s="46" t="s">
        <v>122</v>
      </c>
      <c r="E190" s="75"/>
      <c r="F190" s="48"/>
      <c r="G190" s="112"/>
      <c r="H190" s="112" t="s">
        <v>121</v>
      </c>
      <c r="I190" s="50">
        <v>330</v>
      </c>
      <c r="J190" s="413">
        <v>330</v>
      </c>
      <c r="K190" s="51">
        <v>261.71</v>
      </c>
    </row>
    <row r="191" spans="1:11" ht="12.75">
      <c r="A191" s="53"/>
      <c r="B191" s="33">
        <v>637</v>
      </c>
      <c r="C191" s="33"/>
      <c r="D191" s="66" t="s">
        <v>94</v>
      </c>
      <c r="E191" s="118">
        <f>SUM(E192)</f>
        <v>100</v>
      </c>
      <c r="F191" s="68">
        <f>E191/30.126</f>
        <v>3.319391887406227</v>
      </c>
      <c r="G191" s="35">
        <f>SUM(G192)</f>
        <v>120</v>
      </c>
      <c r="H191" s="35"/>
      <c r="I191" s="37">
        <v>430</v>
      </c>
      <c r="J191" s="420"/>
      <c r="K191" s="51"/>
    </row>
    <row r="192" spans="1:15" ht="12.75">
      <c r="A192" s="53"/>
      <c r="B192" s="55">
        <v>637004</v>
      </c>
      <c r="C192" s="55"/>
      <c r="D192" s="46" t="s">
        <v>123</v>
      </c>
      <c r="E192" s="119">
        <v>100</v>
      </c>
      <c r="F192" s="48">
        <f>E192/30.126</f>
        <v>3.319391887406227</v>
      </c>
      <c r="G192" s="112">
        <v>120</v>
      </c>
      <c r="H192" s="112" t="s">
        <v>121</v>
      </c>
      <c r="I192" s="50">
        <v>430</v>
      </c>
      <c r="J192" s="413">
        <v>230</v>
      </c>
      <c r="K192" s="51"/>
      <c r="M192" s="120"/>
      <c r="O192" s="120"/>
    </row>
    <row r="193" spans="1:15" ht="12.75">
      <c r="A193" s="53"/>
      <c r="B193" s="55">
        <v>637005</v>
      </c>
      <c r="C193" s="55"/>
      <c r="D193" s="46" t="s">
        <v>470</v>
      </c>
      <c r="E193" s="119"/>
      <c r="F193" s="48"/>
      <c r="G193" s="112"/>
      <c r="H193" s="112"/>
      <c r="I193" s="50"/>
      <c r="J193" s="413">
        <v>847</v>
      </c>
      <c r="K193" s="51">
        <v>700</v>
      </c>
      <c r="M193" s="120"/>
      <c r="O193" s="120"/>
    </row>
    <row r="194" spans="1:15" ht="12.75">
      <c r="A194" s="53" t="s">
        <v>124</v>
      </c>
      <c r="B194" s="33">
        <v>636</v>
      </c>
      <c r="C194" s="77"/>
      <c r="D194" s="78" t="s">
        <v>125</v>
      </c>
      <c r="E194" s="119"/>
      <c r="F194" s="48"/>
      <c r="G194" s="112"/>
      <c r="H194" s="112"/>
      <c r="I194" s="37">
        <v>111</v>
      </c>
      <c r="J194" s="413"/>
      <c r="K194" s="51"/>
      <c r="M194" s="120"/>
      <c r="O194" s="120"/>
    </row>
    <row r="195" spans="1:15" ht="12.75">
      <c r="A195" s="53"/>
      <c r="B195" s="55">
        <v>636001</v>
      </c>
      <c r="C195" s="55"/>
      <c r="D195" s="46" t="s">
        <v>126</v>
      </c>
      <c r="E195" s="75"/>
      <c r="F195" s="48"/>
      <c r="G195" s="35"/>
      <c r="H195" s="121" t="s">
        <v>121</v>
      </c>
      <c r="I195" s="50">
        <v>111</v>
      </c>
      <c r="J195" s="413">
        <v>111</v>
      </c>
      <c r="K195" s="51">
        <v>110.73</v>
      </c>
      <c r="M195" s="120"/>
      <c r="O195" s="120"/>
    </row>
    <row r="196" spans="1:15" ht="12.75">
      <c r="A196" s="53"/>
      <c r="B196" s="33">
        <v>635</v>
      </c>
      <c r="C196" s="33"/>
      <c r="D196" s="66" t="s">
        <v>94</v>
      </c>
      <c r="E196" s="119"/>
      <c r="F196" s="48"/>
      <c r="G196" s="112"/>
      <c r="H196" s="112"/>
      <c r="I196" s="37">
        <v>23000</v>
      </c>
      <c r="J196" s="413"/>
      <c r="K196" s="51"/>
      <c r="M196" s="120"/>
      <c r="O196" s="120"/>
    </row>
    <row r="197" spans="1:12" ht="12.75">
      <c r="A197" s="53"/>
      <c r="B197" s="55">
        <v>635006</v>
      </c>
      <c r="C197" s="55"/>
      <c r="D197" s="46" t="s">
        <v>418</v>
      </c>
      <c r="G197" s="1"/>
      <c r="H197" s="121" t="s">
        <v>121</v>
      </c>
      <c r="I197" s="2">
        <v>23000</v>
      </c>
      <c r="J197" s="504">
        <v>2480</v>
      </c>
      <c r="K197" s="51">
        <v>2474.04</v>
      </c>
      <c r="L197" s="445"/>
    </row>
    <row r="198" spans="1:11" ht="12.75">
      <c r="A198" s="110" t="s">
        <v>127</v>
      </c>
      <c r="B198" s="25"/>
      <c r="C198" s="25"/>
      <c r="D198" s="26"/>
      <c r="E198" s="82">
        <f>SUM(E199+E203+E208)</f>
        <v>950</v>
      </c>
      <c r="F198" s="28">
        <f>E198/30.126</f>
        <v>31.534222930359157</v>
      </c>
      <c r="G198" s="29">
        <f>SUM(G199+G203+G208)</f>
        <v>980</v>
      </c>
      <c r="H198" s="29" t="s">
        <v>128</v>
      </c>
      <c r="I198" s="30">
        <v>13950</v>
      </c>
      <c r="J198" s="449">
        <v>13595</v>
      </c>
      <c r="K198" s="31">
        <v>12832.79</v>
      </c>
    </row>
    <row r="199" spans="1:11" ht="12.75">
      <c r="A199" s="66"/>
      <c r="B199" s="33">
        <v>633</v>
      </c>
      <c r="C199" s="33"/>
      <c r="D199" s="66" t="s">
        <v>44</v>
      </c>
      <c r="E199" s="75"/>
      <c r="F199" s="48"/>
      <c r="G199" s="35"/>
      <c r="H199" s="35"/>
      <c r="I199" s="37"/>
      <c r="J199" s="420"/>
      <c r="K199" s="51"/>
    </row>
    <row r="200" spans="1:12" ht="12.75">
      <c r="A200" s="66"/>
      <c r="B200" s="45">
        <v>633004</v>
      </c>
      <c r="C200" s="45"/>
      <c r="D200" s="53" t="s">
        <v>129</v>
      </c>
      <c r="E200" s="75"/>
      <c r="F200" s="48"/>
      <c r="G200" s="35"/>
      <c r="H200" s="112" t="s">
        <v>128</v>
      </c>
      <c r="I200" s="50"/>
      <c r="J200" s="413">
        <v>507</v>
      </c>
      <c r="K200" s="51">
        <v>506.4</v>
      </c>
      <c r="L200" s="445"/>
    </row>
    <row r="201" spans="1:11" ht="12.75">
      <c r="A201" s="53"/>
      <c r="B201" s="55">
        <v>633006</v>
      </c>
      <c r="C201" s="55"/>
      <c r="D201" s="46" t="s">
        <v>93</v>
      </c>
      <c r="E201" s="75"/>
      <c r="F201" s="48"/>
      <c r="G201" s="112"/>
      <c r="H201" s="112"/>
      <c r="I201" s="37"/>
      <c r="J201" s="413"/>
      <c r="K201" s="51"/>
    </row>
    <row r="202" spans="1:11" ht="12.75" hidden="1">
      <c r="A202" s="53"/>
      <c r="B202" s="55">
        <v>633011</v>
      </c>
      <c r="C202" s="55"/>
      <c r="D202" s="46" t="s">
        <v>130</v>
      </c>
      <c r="E202" s="75"/>
      <c r="F202" s="48"/>
      <c r="G202" s="112"/>
      <c r="H202" s="112"/>
      <c r="I202" s="37"/>
      <c r="J202" s="413"/>
      <c r="K202" s="51"/>
    </row>
    <row r="203" spans="1:11" ht="12.75">
      <c r="A203" s="53"/>
      <c r="B203" s="33">
        <v>635</v>
      </c>
      <c r="C203" s="33"/>
      <c r="D203" s="66" t="s">
        <v>94</v>
      </c>
      <c r="E203" s="111"/>
      <c r="F203" s="68"/>
      <c r="G203" s="66"/>
      <c r="H203" s="66"/>
      <c r="I203" s="37"/>
      <c r="J203" s="419"/>
      <c r="K203" s="43"/>
    </row>
    <row r="204" spans="1:11" ht="14.25" customHeight="1">
      <c r="A204" s="53"/>
      <c r="B204" s="55">
        <v>635004</v>
      </c>
      <c r="C204" s="55"/>
      <c r="D204" s="46" t="s">
        <v>63</v>
      </c>
      <c r="E204" s="75"/>
      <c r="F204" s="48"/>
      <c r="G204" s="53"/>
      <c r="H204" s="53"/>
      <c r="I204" s="50"/>
      <c r="J204" s="414"/>
      <c r="K204" s="51"/>
    </row>
    <row r="205" spans="1:11" ht="12.75" hidden="1">
      <c r="A205" s="53"/>
      <c r="B205" s="55">
        <v>635006</v>
      </c>
      <c r="C205" s="55"/>
      <c r="D205" s="46" t="s">
        <v>114</v>
      </c>
      <c r="E205" s="75"/>
      <c r="F205" s="48"/>
      <c r="G205" s="53"/>
      <c r="H205" s="53"/>
      <c r="I205" s="50"/>
      <c r="J205" s="414"/>
      <c r="K205" s="51"/>
    </row>
    <row r="206" spans="1:11" ht="12.75">
      <c r="A206" s="53"/>
      <c r="B206" s="33">
        <v>636</v>
      </c>
      <c r="C206" s="55"/>
      <c r="D206" s="78" t="s">
        <v>125</v>
      </c>
      <c r="E206" s="75"/>
      <c r="F206" s="48"/>
      <c r="G206" s="53"/>
      <c r="H206" s="53"/>
      <c r="I206" s="50"/>
      <c r="J206" s="414"/>
      <c r="K206" s="51"/>
    </row>
    <row r="207" spans="1:11" ht="12.75">
      <c r="A207" s="53"/>
      <c r="B207" s="55">
        <v>636002</v>
      </c>
      <c r="C207" s="55"/>
      <c r="D207" s="46" t="s">
        <v>131</v>
      </c>
      <c r="E207" s="75"/>
      <c r="F207" s="48"/>
      <c r="G207" s="53"/>
      <c r="H207" s="112" t="s">
        <v>128</v>
      </c>
      <c r="I207" s="50"/>
      <c r="J207" s="414"/>
      <c r="K207" s="51"/>
    </row>
    <row r="208" spans="1:11" ht="12.75">
      <c r="A208" s="53"/>
      <c r="B208" s="33">
        <v>637</v>
      </c>
      <c r="C208" s="33"/>
      <c r="D208" s="66" t="s">
        <v>69</v>
      </c>
      <c r="E208" s="111">
        <f>SUM(E210:E211)</f>
        <v>950</v>
      </c>
      <c r="F208" s="68">
        <f>E208/30.126</f>
        <v>31.534222930359157</v>
      </c>
      <c r="G208" s="35">
        <f>SUM(G210:G211)</f>
        <v>980</v>
      </c>
      <c r="H208" s="35"/>
      <c r="I208" s="37">
        <v>13950</v>
      </c>
      <c r="J208" s="420"/>
      <c r="K208" s="43"/>
    </row>
    <row r="209" spans="1:11" ht="12.75">
      <c r="A209" s="53"/>
      <c r="B209" s="45">
        <v>637004</v>
      </c>
      <c r="C209" s="33"/>
      <c r="D209" s="46" t="s">
        <v>412</v>
      </c>
      <c r="E209" s="111"/>
      <c r="F209" s="68"/>
      <c r="G209" s="35"/>
      <c r="H209" s="35"/>
      <c r="I209" s="50">
        <v>450</v>
      </c>
      <c r="J209" s="413">
        <v>450</v>
      </c>
      <c r="K209" s="51">
        <v>342.2</v>
      </c>
    </row>
    <row r="210" spans="1:11" ht="12.75">
      <c r="A210" s="53"/>
      <c r="B210" s="55">
        <v>637004</v>
      </c>
      <c r="C210" s="55"/>
      <c r="D210" s="46" t="s">
        <v>132</v>
      </c>
      <c r="E210" s="75">
        <v>950</v>
      </c>
      <c r="F210" s="48">
        <f>E210/30.126</f>
        <v>31.534222930359157</v>
      </c>
      <c r="G210" s="53">
        <v>980</v>
      </c>
      <c r="H210" s="53" t="s">
        <v>128</v>
      </c>
      <c r="I210" s="50">
        <v>13037</v>
      </c>
      <c r="J210" s="414">
        <v>12530</v>
      </c>
      <c r="K210" s="51">
        <v>11876.19</v>
      </c>
    </row>
    <row r="211" spans="1:12" ht="12.75">
      <c r="A211" s="53"/>
      <c r="B211" s="55">
        <v>637004</v>
      </c>
      <c r="C211" s="55"/>
      <c r="D211" s="46" t="s">
        <v>133</v>
      </c>
      <c r="E211" s="75"/>
      <c r="F211" s="48"/>
      <c r="G211" s="112"/>
      <c r="H211" s="112" t="s">
        <v>128</v>
      </c>
      <c r="I211" s="50">
        <v>463</v>
      </c>
      <c r="J211" s="413">
        <v>108</v>
      </c>
      <c r="K211" s="51">
        <v>108</v>
      </c>
      <c r="L211" s="445"/>
    </row>
    <row r="212" spans="1:11" ht="12.75">
      <c r="A212" s="110" t="s">
        <v>134</v>
      </c>
      <c r="B212" s="25"/>
      <c r="C212" s="25"/>
      <c r="D212" s="26" t="s">
        <v>135</v>
      </c>
      <c r="E212" s="27">
        <f>SUM(E221)</f>
        <v>100</v>
      </c>
      <c r="F212" s="28">
        <f>E212/30.126</f>
        <v>3.319391887406227</v>
      </c>
      <c r="G212" s="29">
        <f>SUM(G221)</f>
        <v>100</v>
      </c>
      <c r="H212" s="29" t="s">
        <v>136</v>
      </c>
      <c r="I212" s="30">
        <v>22693</v>
      </c>
      <c r="J212" s="448">
        <v>18809</v>
      </c>
      <c r="K212" s="31">
        <v>18202.83</v>
      </c>
    </row>
    <row r="213" spans="1:11" ht="12.75" hidden="1">
      <c r="A213" s="110"/>
      <c r="B213" s="25">
        <v>633</v>
      </c>
      <c r="C213" s="25"/>
      <c r="D213" s="26"/>
      <c r="E213" s="27"/>
      <c r="F213" s="28"/>
      <c r="G213" s="29"/>
      <c r="H213" s="29"/>
      <c r="I213" s="30"/>
      <c r="J213" s="418"/>
      <c r="K213" s="100"/>
    </row>
    <row r="214" spans="1:11" ht="12.75" customHeight="1" hidden="1">
      <c r="A214" s="110"/>
      <c r="B214" s="25"/>
      <c r="C214" s="25"/>
      <c r="D214" s="26"/>
      <c r="E214" s="27"/>
      <c r="F214" s="28"/>
      <c r="G214" s="29"/>
      <c r="H214" s="29"/>
      <c r="I214" s="30"/>
      <c r="J214" s="418"/>
      <c r="K214" s="100"/>
    </row>
    <row r="215" spans="1:11" ht="12.75" hidden="1">
      <c r="A215" s="110"/>
      <c r="B215" s="25"/>
      <c r="C215" s="25"/>
      <c r="D215" s="26"/>
      <c r="E215" s="27"/>
      <c r="F215" s="28"/>
      <c r="G215" s="29"/>
      <c r="H215" s="29"/>
      <c r="I215" s="30"/>
      <c r="J215" s="418"/>
      <c r="K215" s="100"/>
    </row>
    <row r="216" spans="1:11" ht="12.75" hidden="1">
      <c r="A216" s="110"/>
      <c r="B216" s="25"/>
      <c r="C216" s="25"/>
      <c r="D216" s="26"/>
      <c r="E216" s="27"/>
      <c r="F216" s="28"/>
      <c r="G216" s="29"/>
      <c r="H216" s="29"/>
      <c r="I216" s="30"/>
      <c r="J216" s="418"/>
      <c r="K216" s="100"/>
    </row>
    <row r="217" spans="1:11" ht="12.75" hidden="1">
      <c r="A217" s="110"/>
      <c r="B217" s="25"/>
      <c r="C217" s="25"/>
      <c r="D217" s="26"/>
      <c r="E217" s="27"/>
      <c r="F217" s="28"/>
      <c r="G217" s="29"/>
      <c r="H217" s="29"/>
      <c r="I217" s="30"/>
      <c r="J217" s="418"/>
      <c r="K217" s="100"/>
    </row>
    <row r="218" spans="1:11" ht="12.75">
      <c r="A218" s="391"/>
      <c r="B218" s="33">
        <v>632</v>
      </c>
      <c r="C218" s="392"/>
      <c r="D218" s="34" t="s">
        <v>39</v>
      </c>
      <c r="E218" s="393"/>
      <c r="F218" s="394"/>
      <c r="G218" s="395"/>
      <c r="H218" s="395"/>
      <c r="I218" s="90">
        <v>16300</v>
      </c>
      <c r="J218" s="395"/>
      <c r="K218" s="396"/>
    </row>
    <row r="219" spans="1:11" ht="12.75" hidden="1">
      <c r="A219" s="391"/>
      <c r="G219" s="1"/>
      <c r="H219" s="1"/>
      <c r="J219" s="422"/>
      <c r="K219" s="409">
        <v>7385</v>
      </c>
    </row>
    <row r="220" spans="1:11" ht="12.75">
      <c r="A220" s="391"/>
      <c r="B220" s="106">
        <v>632001</v>
      </c>
      <c r="C220" s="106"/>
      <c r="D220" s="46" t="s">
        <v>177</v>
      </c>
      <c r="E220" s="393"/>
      <c r="F220" s="394"/>
      <c r="G220" s="395"/>
      <c r="H220" s="121" t="s">
        <v>136</v>
      </c>
      <c r="I220" s="91">
        <v>16300</v>
      </c>
      <c r="J220" s="423">
        <v>12800</v>
      </c>
      <c r="K220" s="51">
        <v>12530.29</v>
      </c>
    </row>
    <row r="221" spans="1:10" ht="12.75">
      <c r="A221" s="53"/>
      <c r="B221" s="33">
        <v>633</v>
      </c>
      <c r="C221" s="33"/>
      <c r="D221" s="66" t="s">
        <v>137</v>
      </c>
      <c r="E221" s="119">
        <v>100</v>
      </c>
      <c r="F221" s="48">
        <f>E221/30.126</f>
        <v>3.319391887406227</v>
      </c>
      <c r="G221" s="35">
        <v>100</v>
      </c>
      <c r="H221" s="35"/>
      <c r="I221" s="37">
        <v>400</v>
      </c>
      <c r="J221" s="420"/>
    </row>
    <row r="222" spans="1:12" ht="12.75">
      <c r="A222" s="53"/>
      <c r="B222" s="45">
        <v>633006</v>
      </c>
      <c r="C222" s="45"/>
      <c r="D222" s="53" t="s">
        <v>138</v>
      </c>
      <c r="E222" s="119"/>
      <c r="F222" s="48"/>
      <c r="G222" s="35"/>
      <c r="H222" s="121" t="s">
        <v>136</v>
      </c>
      <c r="I222" s="50">
        <v>350</v>
      </c>
      <c r="J222" s="413">
        <v>410</v>
      </c>
      <c r="K222" s="51">
        <v>405.48</v>
      </c>
      <c r="L222" s="445"/>
    </row>
    <row r="223" spans="1:11" ht="12.75">
      <c r="A223" s="53"/>
      <c r="B223" s="45">
        <v>633010</v>
      </c>
      <c r="C223" s="45"/>
      <c r="D223" s="53" t="s">
        <v>113</v>
      </c>
      <c r="E223" s="119"/>
      <c r="F223" s="48"/>
      <c r="G223" s="35"/>
      <c r="H223" s="121" t="s">
        <v>136</v>
      </c>
      <c r="I223" s="50">
        <v>50</v>
      </c>
      <c r="J223" s="413">
        <v>120</v>
      </c>
      <c r="K223" s="51">
        <v>118.99</v>
      </c>
    </row>
    <row r="224" spans="1:11" ht="12.75">
      <c r="A224" s="53"/>
      <c r="B224" s="33">
        <v>634</v>
      </c>
      <c r="C224" s="33"/>
      <c r="D224" s="66" t="s">
        <v>139</v>
      </c>
      <c r="E224" s="119"/>
      <c r="F224" s="48"/>
      <c r="G224" s="35"/>
      <c r="H224" s="35"/>
      <c r="I224" s="37">
        <v>220</v>
      </c>
      <c r="J224" s="420"/>
      <c r="K224" s="51"/>
    </row>
    <row r="225" spans="1:11" ht="12.75">
      <c r="A225" s="53"/>
      <c r="B225" s="45">
        <v>634001</v>
      </c>
      <c r="C225" s="45"/>
      <c r="D225" s="53" t="s">
        <v>140</v>
      </c>
      <c r="E225" s="119"/>
      <c r="F225" s="48"/>
      <c r="G225" s="35"/>
      <c r="H225" s="121" t="s">
        <v>136</v>
      </c>
      <c r="I225" s="50">
        <v>20</v>
      </c>
      <c r="J225" s="413">
        <v>15</v>
      </c>
      <c r="K225" s="51">
        <v>4</v>
      </c>
    </row>
    <row r="226" spans="1:11" ht="12.75">
      <c r="A226" s="53"/>
      <c r="B226" s="45">
        <v>634004</v>
      </c>
      <c r="C226" s="45"/>
      <c r="D226" s="53" t="s">
        <v>141</v>
      </c>
      <c r="E226" s="119"/>
      <c r="F226" s="48"/>
      <c r="G226" s="35"/>
      <c r="H226" s="121" t="s">
        <v>136</v>
      </c>
      <c r="I226" s="50">
        <v>200</v>
      </c>
      <c r="J226" s="413">
        <v>200</v>
      </c>
      <c r="K226" s="51">
        <v>198</v>
      </c>
    </row>
    <row r="227" spans="1:11" ht="12.75">
      <c r="A227" s="53"/>
      <c r="B227" s="33">
        <v>635</v>
      </c>
      <c r="C227" s="33"/>
      <c r="D227" s="66" t="s">
        <v>94</v>
      </c>
      <c r="E227" s="119"/>
      <c r="F227" s="48"/>
      <c r="G227" s="35"/>
      <c r="H227" s="35"/>
      <c r="I227" s="37">
        <v>600</v>
      </c>
      <c r="J227" s="413"/>
      <c r="K227" s="51"/>
    </row>
    <row r="228" spans="1:12" ht="12.75">
      <c r="A228" s="53"/>
      <c r="B228" s="45">
        <v>635004</v>
      </c>
      <c r="C228" s="45"/>
      <c r="D228" s="53" t="s">
        <v>142</v>
      </c>
      <c r="E228" s="119"/>
      <c r="F228" s="48"/>
      <c r="G228" s="35"/>
      <c r="H228" s="112" t="s">
        <v>136</v>
      </c>
      <c r="I228" s="50">
        <v>350</v>
      </c>
      <c r="J228" s="413">
        <v>790</v>
      </c>
      <c r="K228" s="51">
        <v>789.6</v>
      </c>
      <c r="L228" s="445"/>
    </row>
    <row r="229" spans="1:11" ht="12.75" hidden="1">
      <c r="A229" s="53"/>
      <c r="B229" s="45"/>
      <c r="C229" s="45"/>
      <c r="D229" s="53"/>
      <c r="E229" s="119"/>
      <c r="F229" s="48"/>
      <c r="G229" s="35"/>
      <c r="H229" s="35"/>
      <c r="I229" s="50"/>
      <c r="J229" s="413"/>
      <c r="K229" s="51"/>
    </row>
    <row r="230" spans="1:12" ht="12.75">
      <c r="A230" s="53"/>
      <c r="B230" s="45">
        <v>635006</v>
      </c>
      <c r="C230" s="45"/>
      <c r="D230" s="53" t="s">
        <v>413</v>
      </c>
      <c r="E230" s="119"/>
      <c r="F230" s="48"/>
      <c r="G230" s="35"/>
      <c r="H230" s="35"/>
      <c r="I230" s="50">
        <v>250</v>
      </c>
      <c r="J230" s="413"/>
      <c r="K230" s="51"/>
      <c r="L230" s="445"/>
    </row>
    <row r="231" spans="1:11" ht="12.75">
      <c r="A231" s="53"/>
      <c r="B231" s="33">
        <v>636</v>
      </c>
      <c r="C231" s="33"/>
      <c r="D231" s="66" t="s">
        <v>143</v>
      </c>
      <c r="E231" s="119"/>
      <c r="F231" s="48"/>
      <c r="G231" s="35"/>
      <c r="H231" s="35"/>
      <c r="I231" s="37">
        <v>13</v>
      </c>
      <c r="J231" s="413"/>
      <c r="K231" s="51"/>
    </row>
    <row r="232" spans="1:11" ht="12.75">
      <c r="A232" s="53"/>
      <c r="B232" s="45">
        <v>636001</v>
      </c>
      <c r="C232" s="45"/>
      <c r="D232" s="53" t="s">
        <v>144</v>
      </c>
      <c r="E232" s="119"/>
      <c r="F232" s="48"/>
      <c r="G232" s="35"/>
      <c r="H232" s="121" t="s">
        <v>136</v>
      </c>
      <c r="I232" s="50">
        <v>13</v>
      </c>
      <c r="J232" s="413">
        <v>13</v>
      </c>
      <c r="K232" s="51">
        <v>12.51</v>
      </c>
    </row>
    <row r="233" spans="1:11" ht="12.75">
      <c r="A233" s="53"/>
      <c r="B233" s="33">
        <v>637</v>
      </c>
      <c r="C233" s="33"/>
      <c r="D233" s="66" t="s">
        <v>69</v>
      </c>
      <c r="E233" s="119"/>
      <c r="F233" s="48"/>
      <c r="G233" s="35"/>
      <c r="H233" s="35"/>
      <c r="I233" s="37">
        <v>5160</v>
      </c>
      <c r="J233" s="413"/>
      <c r="K233" s="51"/>
    </row>
    <row r="234" spans="1:11" ht="12.75" hidden="1">
      <c r="A234" s="53"/>
      <c r="B234" s="45">
        <v>637001</v>
      </c>
      <c r="C234" s="33"/>
      <c r="D234" s="53" t="s">
        <v>395</v>
      </c>
      <c r="E234" s="119"/>
      <c r="F234" s="48"/>
      <c r="G234" s="35"/>
      <c r="H234" s="121" t="s">
        <v>136</v>
      </c>
      <c r="I234" s="50"/>
      <c r="J234" s="413"/>
      <c r="K234" s="51"/>
    </row>
    <row r="235" spans="1:11" ht="12.75">
      <c r="A235" s="53"/>
      <c r="B235" s="45">
        <v>637005</v>
      </c>
      <c r="C235" s="45"/>
      <c r="D235" s="53" t="s">
        <v>145</v>
      </c>
      <c r="E235" s="119"/>
      <c r="F235" s="48"/>
      <c r="G235" s="35"/>
      <c r="H235" s="121" t="s">
        <v>136</v>
      </c>
      <c r="I235" s="50">
        <v>900</v>
      </c>
      <c r="J235" s="413">
        <v>900</v>
      </c>
      <c r="K235" s="51">
        <v>861</v>
      </c>
    </row>
    <row r="236" spans="1:11" ht="12.75" hidden="1">
      <c r="A236" s="53"/>
      <c r="B236" s="45">
        <v>637004</v>
      </c>
      <c r="C236" s="45"/>
      <c r="D236" s="53" t="s">
        <v>146</v>
      </c>
      <c r="E236" s="119"/>
      <c r="F236" s="48"/>
      <c r="G236" s="35"/>
      <c r="H236" s="121" t="s">
        <v>136</v>
      </c>
      <c r="I236" s="50">
        <v>25</v>
      </c>
      <c r="J236" s="413"/>
      <c r="K236" s="51">
        <v>0</v>
      </c>
    </row>
    <row r="237" spans="1:11" ht="12.75">
      <c r="A237" s="53"/>
      <c r="B237" s="45">
        <v>637004</v>
      </c>
      <c r="C237" s="45"/>
      <c r="D237" s="53" t="s">
        <v>414</v>
      </c>
      <c r="E237" s="119"/>
      <c r="F237" s="48"/>
      <c r="G237" s="35"/>
      <c r="H237" s="121" t="s">
        <v>136</v>
      </c>
      <c r="I237" s="50">
        <v>600</v>
      </c>
      <c r="J237" s="413">
        <v>375</v>
      </c>
      <c r="K237" s="51">
        <v>375</v>
      </c>
    </row>
    <row r="238" spans="1:12" ht="12.75">
      <c r="A238" s="53"/>
      <c r="B238" s="45">
        <v>637006</v>
      </c>
      <c r="C238" s="45"/>
      <c r="D238" s="53" t="s">
        <v>445</v>
      </c>
      <c r="E238" s="119"/>
      <c r="F238" s="48"/>
      <c r="G238" s="35"/>
      <c r="H238" s="121"/>
      <c r="I238" s="50"/>
      <c r="J238" s="413">
        <v>16</v>
      </c>
      <c r="K238" s="51">
        <v>16</v>
      </c>
      <c r="L238" s="38"/>
    </row>
    <row r="239" spans="1:11" ht="12.75">
      <c r="A239" s="53"/>
      <c r="B239" s="45">
        <v>637011</v>
      </c>
      <c r="C239" s="45"/>
      <c r="D239" s="53" t="s">
        <v>147</v>
      </c>
      <c r="E239" s="119"/>
      <c r="F239" s="48"/>
      <c r="G239" s="35"/>
      <c r="H239" s="121" t="s">
        <v>136</v>
      </c>
      <c r="I239" s="50">
        <v>3000</v>
      </c>
      <c r="J239" s="413">
        <v>2510</v>
      </c>
      <c r="K239" s="51">
        <v>2236.42</v>
      </c>
    </row>
    <row r="240" spans="1:11" ht="12.75">
      <c r="A240" s="53"/>
      <c r="B240" s="45">
        <v>637015</v>
      </c>
      <c r="C240" s="45"/>
      <c r="D240" s="53" t="s">
        <v>148</v>
      </c>
      <c r="E240" s="119"/>
      <c r="F240" s="48"/>
      <c r="G240" s="35"/>
      <c r="H240" s="121" t="s">
        <v>136</v>
      </c>
      <c r="I240" s="50">
        <v>660</v>
      </c>
      <c r="J240" s="413">
        <v>660</v>
      </c>
      <c r="K240" s="51">
        <v>655.54</v>
      </c>
    </row>
    <row r="241" spans="1:11" ht="12.75">
      <c r="A241" s="110" t="s">
        <v>149</v>
      </c>
      <c r="B241" s="84"/>
      <c r="C241" s="84"/>
      <c r="D241" s="85"/>
      <c r="E241" s="82">
        <f>SUM(E242+E246)</f>
        <v>30</v>
      </c>
      <c r="F241" s="28">
        <f>E241/30.126</f>
        <v>0.9958175662218681</v>
      </c>
      <c r="G241" s="122">
        <f>SUM(G242+G246)</f>
        <v>30</v>
      </c>
      <c r="H241" s="122" t="s">
        <v>150</v>
      </c>
      <c r="I241" s="30">
        <v>1342</v>
      </c>
      <c r="J241" s="448">
        <v>2867</v>
      </c>
      <c r="K241" s="31">
        <v>2363.03</v>
      </c>
    </row>
    <row r="242" spans="1:11" ht="12.75" hidden="1">
      <c r="A242" s="66"/>
      <c r="B242" s="33">
        <v>632</v>
      </c>
      <c r="C242" s="33"/>
      <c r="D242" s="34" t="s">
        <v>91</v>
      </c>
      <c r="E242" s="111">
        <f>SUM(E243:E245)</f>
        <v>20</v>
      </c>
      <c r="F242" s="68">
        <f>E242/30.126</f>
        <v>0.6638783774812455</v>
      </c>
      <c r="G242" s="123">
        <f>SUM(G243:G245)</f>
        <v>20</v>
      </c>
      <c r="H242" s="123"/>
      <c r="I242" s="37">
        <f>G242/30.126</f>
        <v>0.6638783774812455</v>
      </c>
      <c r="J242" s="424"/>
      <c r="K242" s="43"/>
    </row>
    <row r="243" spans="1:11" ht="12.75" hidden="1">
      <c r="A243" s="53"/>
      <c r="B243" s="45" t="s">
        <v>151</v>
      </c>
      <c r="C243" s="45"/>
      <c r="D243" s="46" t="s">
        <v>39</v>
      </c>
      <c r="E243" s="75">
        <v>10</v>
      </c>
      <c r="F243" s="48">
        <f>E243/30.126</f>
        <v>0.3319391887406227</v>
      </c>
      <c r="G243" s="124">
        <v>10</v>
      </c>
      <c r="H243" s="124"/>
      <c r="I243" s="50">
        <f>G243/30.126</f>
        <v>0.3319391887406227</v>
      </c>
      <c r="J243" s="425"/>
      <c r="K243" s="51"/>
    </row>
    <row r="244" spans="1:11" ht="12.75" hidden="1">
      <c r="A244" s="53"/>
      <c r="B244" s="55">
        <v>632002</v>
      </c>
      <c r="C244" s="55"/>
      <c r="D244" s="46" t="s">
        <v>152</v>
      </c>
      <c r="E244" s="75">
        <v>10</v>
      </c>
      <c r="F244" s="48">
        <f>E244/30.126</f>
        <v>0.3319391887406227</v>
      </c>
      <c r="G244" s="112">
        <v>10</v>
      </c>
      <c r="H244" s="112"/>
      <c r="I244" s="50">
        <f>G244/30.126</f>
        <v>0.3319391887406227</v>
      </c>
      <c r="J244" s="413"/>
      <c r="K244" s="51"/>
    </row>
    <row r="245" spans="1:11" ht="12.75" hidden="1">
      <c r="A245" s="53"/>
      <c r="B245" s="70">
        <v>632003</v>
      </c>
      <c r="C245" s="70"/>
      <c r="D245" s="71" t="s">
        <v>41</v>
      </c>
      <c r="E245" s="75"/>
      <c r="F245" s="48"/>
      <c r="G245" s="112"/>
      <c r="H245" s="112"/>
      <c r="I245" s="50"/>
      <c r="J245" s="413"/>
      <c r="K245" s="51"/>
    </row>
    <row r="246" spans="1:11" ht="12.75" hidden="1">
      <c r="A246" s="53"/>
      <c r="B246" s="33">
        <v>637</v>
      </c>
      <c r="C246" s="33"/>
      <c r="D246" s="66" t="s">
        <v>69</v>
      </c>
      <c r="E246" s="111">
        <f>SUM(E247)</f>
        <v>10</v>
      </c>
      <c r="F246" s="68">
        <f>E246/30.126</f>
        <v>0.3319391887406227</v>
      </c>
      <c r="G246" s="35">
        <f>SUM(G247)</f>
        <v>10</v>
      </c>
      <c r="H246" s="35"/>
      <c r="I246" s="37">
        <f>G246/30.126</f>
        <v>0.3319391887406227</v>
      </c>
      <c r="J246" s="420"/>
      <c r="K246" s="43"/>
    </row>
    <row r="247" spans="1:11" ht="12.75" hidden="1">
      <c r="A247" s="125"/>
      <c r="B247" s="126">
        <v>637005</v>
      </c>
      <c r="C247" s="126"/>
      <c r="D247" s="127" t="s">
        <v>153</v>
      </c>
      <c r="E247" s="128">
        <v>10</v>
      </c>
      <c r="F247" s="48">
        <f>E247/30.126</f>
        <v>0.3319391887406227</v>
      </c>
      <c r="G247" s="112">
        <v>10</v>
      </c>
      <c r="H247" s="112"/>
      <c r="I247" s="50">
        <f>G247/30.126</f>
        <v>0.3319391887406227</v>
      </c>
      <c r="J247" s="413"/>
      <c r="K247" s="51"/>
    </row>
    <row r="248" spans="1:11" ht="12.75" hidden="1">
      <c r="A248" s="53"/>
      <c r="B248" s="33">
        <v>633</v>
      </c>
      <c r="C248" s="33"/>
      <c r="D248" s="66" t="s">
        <v>69</v>
      </c>
      <c r="E248" s="73">
        <f>SUM(E249:E250)</f>
        <v>49</v>
      </c>
      <c r="F248" s="68">
        <f>E248/30.126</f>
        <v>1.6265020248290512</v>
      </c>
      <c r="G248" s="35">
        <f>SUM(G249:G250)</f>
        <v>49</v>
      </c>
      <c r="H248" s="35"/>
      <c r="I248" s="37">
        <f>G248/30.126</f>
        <v>1.6265020248290512</v>
      </c>
      <c r="J248" s="420"/>
      <c r="K248" s="51"/>
    </row>
    <row r="249" spans="1:11" ht="12.75" hidden="1">
      <c r="A249" s="53"/>
      <c r="B249" s="55">
        <v>633004</v>
      </c>
      <c r="C249" s="55"/>
      <c r="D249" s="46" t="s">
        <v>119</v>
      </c>
      <c r="E249" s="69">
        <v>49</v>
      </c>
      <c r="F249" s="48">
        <f>E249/30.126</f>
        <v>1.6265020248290512</v>
      </c>
      <c r="G249" s="112">
        <v>49</v>
      </c>
      <c r="H249" s="112"/>
      <c r="I249" s="50">
        <f>G249/30.126</f>
        <v>1.6265020248290512</v>
      </c>
      <c r="J249" s="413"/>
      <c r="K249" s="51"/>
    </row>
    <row r="250" spans="1:11" ht="12.75" hidden="1">
      <c r="A250" s="117"/>
      <c r="B250" s="55">
        <v>633006</v>
      </c>
      <c r="C250" s="55"/>
      <c r="D250" s="46" t="s">
        <v>93</v>
      </c>
      <c r="E250" s="69"/>
      <c r="F250" s="48"/>
      <c r="G250" s="35"/>
      <c r="H250" s="35"/>
      <c r="I250" s="50"/>
      <c r="J250" s="420"/>
      <c r="K250" s="51"/>
    </row>
    <row r="251" spans="1:11" s="120" customFormat="1" ht="12.75" hidden="1">
      <c r="A251" s="54"/>
      <c r="B251" s="106">
        <v>632002</v>
      </c>
      <c r="C251" s="106"/>
      <c r="D251" s="54" t="s">
        <v>152</v>
      </c>
      <c r="E251" s="75">
        <v>360</v>
      </c>
      <c r="F251" s="48">
        <f aca="true" t="shared" si="4" ref="F251:F256">E251/30.126</f>
        <v>11.949810794662417</v>
      </c>
      <c r="G251" s="53">
        <v>370</v>
      </c>
      <c r="H251" s="53"/>
      <c r="I251" s="50">
        <f aca="true" t="shared" si="5" ref="I251:I256">G251/30.126</f>
        <v>12.28174998340304</v>
      </c>
      <c r="J251" s="414"/>
      <c r="K251" s="51"/>
    </row>
    <row r="252" spans="1:11" ht="12.75" hidden="1">
      <c r="A252" s="117"/>
      <c r="B252" s="102">
        <v>633</v>
      </c>
      <c r="C252" s="102"/>
      <c r="D252" s="102" t="s">
        <v>137</v>
      </c>
      <c r="E252" s="73">
        <f>SUM(E253:E254)</f>
        <v>35</v>
      </c>
      <c r="F252" s="68">
        <f t="shared" si="4"/>
        <v>1.1617871605921795</v>
      </c>
      <c r="G252" s="67">
        <f>SUM(G253:G254)</f>
        <v>30</v>
      </c>
      <c r="H252" s="67"/>
      <c r="I252" s="37">
        <f t="shared" si="5"/>
        <v>0.9958175662218681</v>
      </c>
      <c r="J252" s="415"/>
      <c r="K252" s="43"/>
    </row>
    <row r="253" spans="1:11" ht="12.75" hidden="1">
      <c r="A253" s="54"/>
      <c r="B253" s="106">
        <v>633004</v>
      </c>
      <c r="C253" s="106"/>
      <c r="D253" s="54" t="s">
        <v>154</v>
      </c>
      <c r="E253" s="75">
        <v>30</v>
      </c>
      <c r="F253" s="48">
        <f t="shared" si="4"/>
        <v>0.9958175662218681</v>
      </c>
      <c r="G253" s="54">
        <v>25</v>
      </c>
      <c r="H253" s="54"/>
      <c r="I253" s="50">
        <f t="shared" si="5"/>
        <v>0.8298479718515568</v>
      </c>
      <c r="J253" s="414"/>
      <c r="K253" s="51"/>
    </row>
    <row r="254" spans="1:11" ht="12.75" hidden="1">
      <c r="A254" s="117"/>
      <c r="B254" s="106">
        <v>633006</v>
      </c>
      <c r="C254" s="106"/>
      <c r="D254" s="101" t="s">
        <v>93</v>
      </c>
      <c r="E254" s="75">
        <v>5</v>
      </c>
      <c r="F254" s="48">
        <f t="shared" si="4"/>
        <v>0.16596959437031136</v>
      </c>
      <c r="G254" s="54">
        <v>5</v>
      </c>
      <c r="H254" s="54"/>
      <c r="I254" s="50">
        <f t="shared" si="5"/>
        <v>0.16596959437031136</v>
      </c>
      <c r="J254" s="414"/>
      <c r="K254" s="51"/>
    </row>
    <row r="255" spans="1:11" ht="12.75" hidden="1">
      <c r="A255" s="54"/>
      <c r="B255" s="102">
        <v>635</v>
      </c>
      <c r="C255" s="102"/>
      <c r="D255" s="67" t="s">
        <v>94</v>
      </c>
      <c r="E255" s="111">
        <v>470</v>
      </c>
      <c r="F255" s="68">
        <f t="shared" si="4"/>
        <v>15.601141870809267</v>
      </c>
      <c r="G255" s="54">
        <f>SUM(G256)</f>
        <v>470</v>
      </c>
      <c r="H255" s="54"/>
      <c r="I255" s="50">
        <f t="shared" si="5"/>
        <v>15.601141870809267</v>
      </c>
      <c r="J255" s="414"/>
      <c r="K255" s="51"/>
    </row>
    <row r="256" spans="1:11" ht="12.75" hidden="1">
      <c r="A256" s="54"/>
      <c r="B256" s="106">
        <v>635004</v>
      </c>
      <c r="C256" s="106"/>
      <c r="D256" s="54" t="s">
        <v>94</v>
      </c>
      <c r="E256" s="75">
        <v>470</v>
      </c>
      <c r="F256" s="48">
        <f t="shared" si="4"/>
        <v>15.601141870809267</v>
      </c>
      <c r="G256" s="54">
        <v>470</v>
      </c>
      <c r="H256" s="54"/>
      <c r="I256" s="50">
        <f t="shared" si="5"/>
        <v>15.601141870809267</v>
      </c>
      <c r="J256" s="414"/>
      <c r="K256" s="51"/>
    </row>
    <row r="257" spans="1:11" ht="12.75">
      <c r="A257" s="54"/>
      <c r="B257" s="129">
        <v>633</v>
      </c>
      <c r="C257" s="129"/>
      <c r="D257" s="105" t="s">
        <v>137</v>
      </c>
      <c r="E257" s="75"/>
      <c r="F257" s="48"/>
      <c r="G257" s="54"/>
      <c r="H257" s="54"/>
      <c r="I257" s="37">
        <v>550</v>
      </c>
      <c r="J257" s="414"/>
      <c r="K257" s="51"/>
    </row>
    <row r="258" spans="1:11" ht="12.75">
      <c r="A258" s="54"/>
      <c r="B258" s="106">
        <v>633004</v>
      </c>
      <c r="C258" s="129"/>
      <c r="D258" s="54" t="s">
        <v>471</v>
      </c>
      <c r="E258" s="75"/>
      <c r="F258" s="48"/>
      <c r="G258" s="54"/>
      <c r="H258" s="54"/>
      <c r="I258" s="37"/>
      <c r="J258" s="414">
        <v>162</v>
      </c>
      <c r="K258" s="51">
        <v>161.58</v>
      </c>
    </row>
    <row r="259" spans="1:11" ht="12.75">
      <c r="A259" s="54"/>
      <c r="B259" s="106">
        <v>633006</v>
      </c>
      <c r="C259" s="106"/>
      <c r="D259" s="54" t="s">
        <v>93</v>
      </c>
      <c r="E259" s="75"/>
      <c r="F259" s="48"/>
      <c r="G259" s="54"/>
      <c r="H259" s="54" t="s">
        <v>150</v>
      </c>
      <c r="I259" s="50">
        <v>250</v>
      </c>
      <c r="J259" s="414">
        <v>1082</v>
      </c>
      <c r="K259" s="51">
        <v>589.11</v>
      </c>
    </row>
    <row r="260" spans="1:11" ht="12.75">
      <c r="A260" s="54"/>
      <c r="B260" s="106">
        <v>633015</v>
      </c>
      <c r="C260" s="106"/>
      <c r="D260" s="54" t="s">
        <v>155</v>
      </c>
      <c r="E260" s="75"/>
      <c r="F260" s="48"/>
      <c r="G260" s="54"/>
      <c r="H260" s="54" t="s">
        <v>150</v>
      </c>
      <c r="I260" s="50">
        <v>300</v>
      </c>
      <c r="J260" s="414">
        <v>406</v>
      </c>
      <c r="K260" s="51">
        <v>405.95</v>
      </c>
    </row>
    <row r="261" spans="1:11" ht="12.75">
      <c r="A261" s="54"/>
      <c r="B261" s="129">
        <v>634</v>
      </c>
      <c r="C261" s="129"/>
      <c r="D261" s="105" t="s">
        <v>139</v>
      </c>
      <c r="E261" s="75"/>
      <c r="F261" s="48"/>
      <c r="G261" s="54"/>
      <c r="H261" s="54"/>
      <c r="I261" s="37">
        <v>100</v>
      </c>
      <c r="J261" s="414"/>
      <c r="K261" s="51"/>
    </row>
    <row r="262" spans="1:12" ht="12.75">
      <c r="A262" s="54"/>
      <c r="B262" s="106">
        <v>634001</v>
      </c>
      <c r="C262" s="129"/>
      <c r="D262" s="54" t="s">
        <v>156</v>
      </c>
      <c r="E262" s="75"/>
      <c r="F262" s="48"/>
      <c r="G262" s="54"/>
      <c r="H262" s="54" t="s">
        <v>150</v>
      </c>
      <c r="I262" s="50">
        <v>100</v>
      </c>
      <c r="J262" s="414">
        <v>200</v>
      </c>
      <c r="K262" s="51">
        <v>192.45</v>
      </c>
      <c r="L262" s="38"/>
    </row>
    <row r="263" spans="1:11" ht="12.75" hidden="1">
      <c r="A263" s="54"/>
      <c r="B263" s="106">
        <v>634004</v>
      </c>
      <c r="C263" s="106"/>
      <c r="D263" s="54" t="s">
        <v>157</v>
      </c>
      <c r="E263" s="75"/>
      <c r="F263" s="48"/>
      <c r="G263" s="54"/>
      <c r="H263" s="54" t="s">
        <v>150</v>
      </c>
      <c r="I263" s="50"/>
      <c r="J263" s="414"/>
      <c r="K263" s="51">
        <v>0</v>
      </c>
    </row>
    <row r="264" spans="1:11" ht="12.75">
      <c r="A264" s="54"/>
      <c r="B264" s="130">
        <v>635</v>
      </c>
      <c r="C264" s="130"/>
      <c r="D264" s="66" t="s">
        <v>158</v>
      </c>
      <c r="E264" s="111">
        <f>SUM(E266:E268)</f>
        <v>70</v>
      </c>
      <c r="F264" s="68">
        <f>E264/30.126</f>
        <v>2.323574321184359</v>
      </c>
      <c r="G264" s="67">
        <f>SUM(G266:G268)</f>
        <v>45</v>
      </c>
      <c r="H264" s="67"/>
      <c r="I264" s="37">
        <v>350</v>
      </c>
      <c r="J264" s="415"/>
      <c r="K264" s="43"/>
    </row>
    <row r="265" spans="1:12" ht="12.75">
      <c r="A265" s="54"/>
      <c r="B265" s="106">
        <v>635004</v>
      </c>
      <c r="C265" s="106"/>
      <c r="D265" s="53" t="s">
        <v>159</v>
      </c>
      <c r="E265" s="111"/>
      <c r="F265" s="68"/>
      <c r="G265" s="67"/>
      <c r="H265" s="54" t="s">
        <v>150</v>
      </c>
      <c r="I265" s="50">
        <v>350</v>
      </c>
      <c r="J265" s="414">
        <v>675</v>
      </c>
      <c r="K265" s="51">
        <v>672.84</v>
      </c>
      <c r="L265" s="445"/>
    </row>
    <row r="266" spans="1:11" ht="12.75">
      <c r="A266" s="54"/>
      <c r="B266" s="106">
        <v>635006</v>
      </c>
      <c r="C266" s="106"/>
      <c r="D266" s="54" t="s">
        <v>160</v>
      </c>
      <c r="E266" s="75">
        <v>25</v>
      </c>
      <c r="F266" s="48">
        <f>E266/30.126</f>
        <v>0.8298479718515568</v>
      </c>
      <c r="G266" s="54"/>
      <c r="H266" s="54" t="s">
        <v>150</v>
      </c>
      <c r="I266" s="50">
        <v>0</v>
      </c>
      <c r="J266" s="414"/>
      <c r="K266" s="51"/>
    </row>
    <row r="267" spans="1:11" ht="12.75" hidden="1">
      <c r="A267" s="54"/>
      <c r="B267" s="106">
        <v>637012</v>
      </c>
      <c r="C267" s="106"/>
      <c r="D267" s="54" t="s">
        <v>161</v>
      </c>
      <c r="E267" s="75">
        <v>5</v>
      </c>
      <c r="F267" s="48">
        <f>E267/30.126</f>
        <v>0.16596959437031136</v>
      </c>
      <c r="G267" s="54">
        <v>5</v>
      </c>
      <c r="H267" s="54"/>
      <c r="I267" s="50"/>
      <c r="J267" s="414"/>
      <c r="K267" s="51"/>
    </row>
    <row r="268" spans="1:11" ht="12.75" hidden="1">
      <c r="A268" s="54"/>
      <c r="B268" s="106">
        <v>637015</v>
      </c>
      <c r="C268" s="106"/>
      <c r="D268" s="54" t="s">
        <v>162</v>
      </c>
      <c r="E268" s="54">
        <v>40</v>
      </c>
      <c r="F268" s="51">
        <f>E268/30.126</f>
        <v>1.327756754962491</v>
      </c>
      <c r="G268" s="121">
        <v>40</v>
      </c>
      <c r="H268" s="121"/>
      <c r="I268" s="50"/>
      <c r="J268" s="426"/>
      <c r="K268" s="51"/>
    </row>
    <row r="269" spans="1:11" ht="12.75" hidden="1">
      <c r="A269" s="54"/>
      <c r="B269" s="106"/>
      <c r="C269" s="106"/>
      <c r="D269" s="54"/>
      <c r="E269" s="75"/>
      <c r="F269" s="48"/>
      <c r="G269" s="121"/>
      <c r="H269" s="121"/>
      <c r="I269" s="50"/>
      <c r="J269" s="426"/>
      <c r="K269" s="51"/>
    </row>
    <row r="270" spans="1:11" ht="12.75">
      <c r="A270" s="54"/>
      <c r="B270" s="33">
        <v>636</v>
      </c>
      <c r="C270" s="106"/>
      <c r="D270" s="66" t="s">
        <v>143</v>
      </c>
      <c r="E270" s="75"/>
      <c r="F270" s="48"/>
      <c r="G270" s="121"/>
      <c r="H270" s="121"/>
      <c r="I270" s="37">
        <v>342</v>
      </c>
      <c r="J270" s="426"/>
      <c r="K270" s="51"/>
    </row>
    <row r="271" spans="1:11" ht="12.75">
      <c r="A271" s="54"/>
      <c r="B271" s="45">
        <v>636001</v>
      </c>
      <c r="C271" s="106"/>
      <c r="D271" s="53" t="s">
        <v>163</v>
      </c>
      <c r="E271" s="75"/>
      <c r="F271" s="48"/>
      <c r="G271" s="121"/>
      <c r="H271" s="54" t="s">
        <v>150</v>
      </c>
      <c r="I271" s="50">
        <v>342</v>
      </c>
      <c r="J271" s="413">
        <v>342</v>
      </c>
      <c r="K271" s="51">
        <v>341.1</v>
      </c>
    </row>
    <row r="272" spans="1:15" ht="12.75">
      <c r="A272" s="79" t="s">
        <v>164</v>
      </c>
      <c r="B272" s="110"/>
      <c r="C272" s="110"/>
      <c r="D272" s="110"/>
      <c r="E272" s="82">
        <f>SUM(E273:E277)</f>
        <v>20</v>
      </c>
      <c r="F272" s="28">
        <f>E272/30.126</f>
        <v>0.6638783774812455</v>
      </c>
      <c r="G272" s="79">
        <f>SUM(G273:G277)</f>
        <v>25</v>
      </c>
      <c r="H272" s="79" t="s">
        <v>165</v>
      </c>
      <c r="I272" s="30">
        <v>400</v>
      </c>
      <c r="J272" s="446">
        <v>5633</v>
      </c>
      <c r="K272" s="31">
        <v>4845.13</v>
      </c>
      <c r="O272" s="131"/>
    </row>
    <row r="273" spans="1:11" ht="12.75" hidden="1">
      <c r="A273" s="24"/>
      <c r="B273" s="25"/>
      <c r="C273" s="25"/>
      <c r="D273" s="85"/>
      <c r="E273" s="82"/>
      <c r="F273" s="28"/>
      <c r="G273" s="29"/>
      <c r="H273" s="29"/>
      <c r="I273" s="30"/>
      <c r="J273" s="418"/>
      <c r="K273" s="31"/>
    </row>
    <row r="274" spans="1:11" ht="12.75" hidden="1">
      <c r="A274" s="24"/>
      <c r="B274" s="25"/>
      <c r="C274" s="25"/>
      <c r="D274" s="85"/>
      <c r="E274" s="82"/>
      <c r="F274" s="28"/>
      <c r="G274" s="29"/>
      <c r="H274" s="29"/>
      <c r="I274" s="30"/>
      <c r="J274" s="418"/>
      <c r="K274" s="31"/>
    </row>
    <row r="275" spans="1:11" ht="12.75" hidden="1">
      <c r="A275" s="24"/>
      <c r="B275" s="25"/>
      <c r="C275" s="25"/>
      <c r="D275" s="85"/>
      <c r="E275" s="82"/>
      <c r="F275" s="28"/>
      <c r="G275" s="29"/>
      <c r="H275" s="29"/>
      <c r="I275" s="30"/>
      <c r="J275" s="418"/>
      <c r="K275" s="31"/>
    </row>
    <row r="276" spans="1:11" ht="12.75" hidden="1">
      <c r="A276" s="24"/>
      <c r="B276" s="25"/>
      <c r="C276" s="25"/>
      <c r="D276" s="85"/>
      <c r="E276" s="82"/>
      <c r="F276" s="28"/>
      <c r="G276" s="29"/>
      <c r="H276" s="29"/>
      <c r="I276" s="30"/>
      <c r="J276" s="418"/>
      <c r="K276" s="31"/>
    </row>
    <row r="277" spans="1:11" ht="12.75">
      <c r="A277" s="66"/>
      <c r="B277" s="45">
        <v>611</v>
      </c>
      <c r="C277" s="45"/>
      <c r="D277" s="53" t="s">
        <v>166</v>
      </c>
      <c r="E277" s="75">
        <v>20</v>
      </c>
      <c r="F277" s="48">
        <f>E277/30.126</f>
        <v>0.6638783774812455</v>
      </c>
      <c r="G277" s="112">
        <v>25</v>
      </c>
      <c r="H277" s="112" t="s">
        <v>165</v>
      </c>
      <c r="I277" s="50"/>
      <c r="J277" s="413">
        <v>1962</v>
      </c>
      <c r="K277" s="51">
        <v>1929.3</v>
      </c>
    </row>
    <row r="278" spans="1:11" ht="12.75">
      <c r="A278" s="66"/>
      <c r="B278" s="45">
        <v>620</v>
      </c>
      <c r="C278" s="45"/>
      <c r="D278" s="53" t="s">
        <v>167</v>
      </c>
      <c r="E278" s="75"/>
      <c r="F278" s="48"/>
      <c r="G278" s="112"/>
      <c r="H278" s="112" t="s">
        <v>165</v>
      </c>
      <c r="I278" s="50"/>
      <c r="J278" s="413"/>
      <c r="K278" s="51"/>
    </row>
    <row r="279" spans="1:11" ht="12.75">
      <c r="A279" s="66"/>
      <c r="B279" s="33">
        <v>633</v>
      </c>
      <c r="C279" s="33"/>
      <c r="D279" s="66" t="s">
        <v>137</v>
      </c>
      <c r="E279" s="75"/>
      <c r="F279" s="48"/>
      <c r="G279" s="112"/>
      <c r="H279" s="112"/>
      <c r="I279" s="37">
        <v>400</v>
      </c>
      <c r="J279" s="413"/>
      <c r="K279" s="51"/>
    </row>
    <row r="280" spans="1:11" ht="21.75" hidden="1">
      <c r="A280" s="53"/>
      <c r="B280" s="40">
        <v>635</v>
      </c>
      <c r="C280" s="40"/>
      <c r="D280" s="34" t="s">
        <v>168</v>
      </c>
      <c r="E280" s="75">
        <v>100</v>
      </c>
      <c r="F280" s="48">
        <f>E280/30.126</f>
        <v>3.319391887406227</v>
      </c>
      <c r="G280" s="112">
        <v>120</v>
      </c>
      <c r="H280" s="112"/>
      <c r="I280" s="50">
        <f>G280/30.126</f>
        <v>3.9832702648874725</v>
      </c>
      <c r="J280" s="413"/>
      <c r="K280" s="51"/>
    </row>
    <row r="281" spans="1:12" ht="12.75">
      <c r="A281" s="53"/>
      <c r="B281" s="55">
        <v>633006</v>
      </c>
      <c r="C281" s="55"/>
      <c r="D281" s="46" t="s">
        <v>93</v>
      </c>
      <c r="E281" s="75"/>
      <c r="F281" s="48"/>
      <c r="G281" s="112"/>
      <c r="H281" s="112" t="s">
        <v>165</v>
      </c>
      <c r="I281" s="50">
        <v>400</v>
      </c>
      <c r="J281" s="413">
        <v>3198</v>
      </c>
      <c r="K281" s="51">
        <v>2444.66</v>
      </c>
      <c r="L281" s="38"/>
    </row>
    <row r="282" spans="1:11" ht="12.75">
      <c r="A282" s="53"/>
      <c r="B282" s="129">
        <v>635</v>
      </c>
      <c r="C282" s="129"/>
      <c r="D282" s="34" t="s">
        <v>94</v>
      </c>
      <c r="E282" s="75"/>
      <c r="F282" s="48"/>
      <c r="G282" s="112"/>
      <c r="H282" s="112"/>
      <c r="I282" s="50"/>
      <c r="J282" s="413"/>
      <c r="K282" s="51"/>
    </row>
    <row r="283" spans="1:11" ht="12.75">
      <c r="A283" s="53"/>
      <c r="B283" s="55">
        <v>635006</v>
      </c>
      <c r="C283" s="55"/>
      <c r="D283" s="46" t="s">
        <v>426</v>
      </c>
      <c r="E283" s="75"/>
      <c r="F283" s="48"/>
      <c r="G283" s="112"/>
      <c r="H283" s="112"/>
      <c r="I283" s="50">
        <v>0</v>
      </c>
      <c r="J283" s="413"/>
      <c r="K283" s="51"/>
    </row>
    <row r="284" spans="1:11" ht="12.75">
      <c r="A284" s="53"/>
      <c r="B284" s="40">
        <v>637</v>
      </c>
      <c r="C284" s="40"/>
      <c r="D284" s="34" t="s">
        <v>69</v>
      </c>
      <c r="E284" s="75"/>
      <c r="F284" s="48"/>
      <c r="G284" s="112"/>
      <c r="H284" s="112"/>
      <c r="I284" s="50"/>
      <c r="J284" s="413"/>
      <c r="K284" s="51"/>
    </row>
    <row r="285" spans="1:11" ht="12.75">
      <c r="A285" s="53"/>
      <c r="B285" s="55">
        <v>637005</v>
      </c>
      <c r="C285" s="55"/>
      <c r="D285" s="46" t="s">
        <v>446</v>
      </c>
      <c r="E285" s="75"/>
      <c r="F285" s="48"/>
      <c r="G285" s="112"/>
      <c r="H285" s="112" t="s">
        <v>165</v>
      </c>
      <c r="I285" s="50">
        <v>0</v>
      </c>
      <c r="J285" s="413">
        <v>361</v>
      </c>
      <c r="K285" s="51">
        <v>360.42</v>
      </c>
    </row>
    <row r="286" spans="1:11" ht="12.75">
      <c r="A286" s="53"/>
      <c r="B286" s="55">
        <v>637001</v>
      </c>
      <c r="C286" s="55"/>
      <c r="D286" s="46" t="s">
        <v>169</v>
      </c>
      <c r="E286" s="75"/>
      <c r="F286" s="48"/>
      <c r="G286" s="112"/>
      <c r="H286" s="112" t="s">
        <v>165</v>
      </c>
      <c r="I286" s="50">
        <v>0</v>
      </c>
      <c r="J286" s="413"/>
      <c r="K286" s="51"/>
    </row>
    <row r="287" spans="1:11" ht="12.75" hidden="1">
      <c r="A287" s="53"/>
      <c r="B287" s="40"/>
      <c r="C287" s="40"/>
      <c r="D287" s="34"/>
      <c r="E287" s="75"/>
      <c r="F287" s="48"/>
      <c r="G287" s="112"/>
      <c r="H287" s="112"/>
      <c r="I287" s="50"/>
      <c r="J287" s="413"/>
      <c r="K287" s="51"/>
    </row>
    <row r="288" spans="1:12" ht="12.75">
      <c r="A288" s="53"/>
      <c r="B288" s="55">
        <v>637011</v>
      </c>
      <c r="C288" s="55"/>
      <c r="D288" s="46" t="s">
        <v>396</v>
      </c>
      <c r="E288" s="75"/>
      <c r="F288" s="48"/>
      <c r="G288" s="112"/>
      <c r="H288" s="112" t="s">
        <v>170</v>
      </c>
      <c r="I288" s="50">
        <v>0</v>
      </c>
      <c r="J288" s="413"/>
      <c r="K288" s="51"/>
      <c r="L288" s="445"/>
    </row>
    <row r="289" spans="1:11" ht="12.75">
      <c r="A289" s="53"/>
      <c r="B289" s="55">
        <v>637016</v>
      </c>
      <c r="C289" s="55"/>
      <c r="D289" s="46" t="s">
        <v>51</v>
      </c>
      <c r="E289" s="75"/>
      <c r="F289" s="48"/>
      <c r="G289" s="112"/>
      <c r="H289" s="112" t="s">
        <v>170</v>
      </c>
      <c r="I289" s="50"/>
      <c r="J289" s="413">
        <v>42</v>
      </c>
      <c r="K289" s="51">
        <v>41.25</v>
      </c>
    </row>
    <row r="290" spans="1:11" ht="12.75">
      <c r="A290" s="53"/>
      <c r="B290" s="55">
        <v>637012</v>
      </c>
      <c r="C290" s="55"/>
      <c r="D290" s="46" t="s">
        <v>472</v>
      </c>
      <c r="E290" s="75"/>
      <c r="F290" s="48"/>
      <c r="G290" s="112"/>
      <c r="H290" s="112" t="s">
        <v>170</v>
      </c>
      <c r="I290" s="50">
        <v>0</v>
      </c>
      <c r="J290" s="413">
        <v>50</v>
      </c>
      <c r="K290" s="51">
        <v>50</v>
      </c>
    </row>
    <row r="291" spans="1:11" ht="12.75">
      <c r="A291" s="53"/>
      <c r="B291" s="55">
        <v>637015</v>
      </c>
      <c r="C291" s="55"/>
      <c r="D291" s="46" t="s">
        <v>447</v>
      </c>
      <c r="E291" s="75"/>
      <c r="F291" s="48"/>
      <c r="G291" s="112"/>
      <c r="H291" s="112" t="s">
        <v>165</v>
      </c>
      <c r="I291" s="50"/>
      <c r="J291" s="413">
        <v>20</v>
      </c>
      <c r="K291" s="51">
        <v>19.5</v>
      </c>
    </row>
    <row r="292" spans="1:11" ht="12.75">
      <c r="A292" s="53"/>
      <c r="B292" s="55">
        <v>637016</v>
      </c>
      <c r="C292" s="55"/>
      <c r="D292" s="46" t="s">
        <v>171</v>
      </c>
      <c r="E292" s="75"/>
      <c r="F292" s="48"/>
      <c r="G292" s="112"/>
      <c r="H292" s="112" t="s">
        <v>165</v>
      </c>
      <c r="I292" s="50"/>
      <c r="J292" s="413"/>
      <c r="K292" s="51"/>
    </row>
    <row r="293" spans="1:11" ht="12.75">
      <c r="A293" s="79" t="s">
        <v>172</v>
      </c>
      <c r="B293" s="132"/>
      <c r="C293" s="132"/>
      <c r="D293" s="85"/>
      <c r="E293" s="133"/>
      <c r="F293" s="134"/>
      <c r="G293" s="135"/>
      <c r="H293" s="29" t="s">
        <v>173</v>
      </c>
      <c r="I293" s="30">
        <v>0</v>
      </c>
      <c r="J293" s="448">
        <v>563</v>
      </c>
      <c r="K293" s="31">
        <v>562.23</v>
      </c>
    </row>
    <row r="294" spans="1:11" ht="12.75">
      <c r="A294" s="42"/>
      <c r="B294" s="55">
        <v>633006</v>
      </c>
      <c r="C294" s="55"/>
      <c r="D294" s="46" t="s">
        <v>473</v>
      </c>
      <c r="E294" s="69"/>
      <c r="F294" s="57"/>
      <c r="G294" s="112"/>
      <c r="H294" s="115"/>
      <c r="I294" s="37"/>
      <c r="J294" s="112">
        <v>361</v>
      </c>
      <c r="K294" s="91">
        <v>360.22</v>
      </c>
    </row>
    <row r="295" spans="1:11" ht="12.75">
      <c r="A295" s="53"/>
      <c r="B295" s="55">
        <v>637004</v>
      </c>
      <c r="C295" s="55"/>
      <c r="D295" s="46" t="s">
        <v>474</v>
      </c>
      <c r="E295" s="75"/>
      <c r="F295" s="48"/>
      <c r="G295" s="112"/>
      <c r="H295" s="112" t="s">
        <v>173</v>
      </c>
      <c r="I295" s="50">
        <v>0</v>
      </c>
      <c r="J295" s="413">
        <v>202</v>
      </c>
      <c r="K295" s="51">
        <v>202.01</v>
      </c>
    </row>
    <row r="296" spans="1:11" ht="12.75" hidden="1">
      <c r="A296" s="53"/>
      <c r="B296" s="55"/>
      <c r="C296" s="55"/>
      <c r="D296" s="46"/>
      <c r="E296" s="75"/>
      <c r="F296" s="48"/>
      <c r="G296" s="112"/>
      <c r="H296" s="112"/>
      <c r="I296" s="50"/>
      <c r="J296" s="413"/>
      <c r="K296" s="51"/>
    </row>
    <row r="297" spans="1:15" ht="12.75">
      <c r="A297" s="110" t="s">
        <v>174</v>
      </c>
      <c r="B297" s="110"/>
      <c r="C297" s="110"/>
      <c r="D297" s="110"/>
      <c r="E297" s="82">
        <f>SUM(E299:E306)</f>
        <v>20</v>
      </c>
      <c r="F297" s="28">
        <f>E297/30.126</f>
        <v>0.6638783774812455</v>
      </c>
      <c r="G297" s="79">
        <f>SUM(G299:G306)</f>
        <v>20</v>
      </c>
      <c r="H297" s="79" t="s">
        <v>175</v>
      </c>
      <c r="I297" s="30">
        <v>11370</v>
      </c>
      <c r="J297" s="446">
        <v>9490</v>
      </c>
      <c r="K297" s="31">
        <v>8693.54</v>
      </c>
      <c r="O297" s="131"/>
    </row>
    <row r="298" spans="1:15" ht="12.75" hidden="1">
      <c r="A298" s="110"/>
      <c r="B298" s="110"/>
      <c r="C298" s="110"/>
      <c r="D298" s="110"/>
      <c r="E298" s="82"/>
      <c r="F298" s="28"/>
      <c r="G298" s="79"/>
      <c r="H298" s="79"/>
      <c r="I298" s="30"/>
      <c r="J298" s="416"/>
      <c r="K298" s="31"/>
      <c r="O298" s="131"/>
    </row>
    <row r="299" spans="1:11" ht="12.75">
      <c r="A299" s="117"/>
      <c r="B299" s="129">
        <v>632</v>
      </c>
      <c r="C299" s="129"/>
      <c r="D299" s="34" t="s">
        <v>176</v>
      </c>
      <c r="E299" s="73"/>
      <c r="F299" s="68"/>
      <c r="G299" s="67"/>
      <c r="H299" s="67"/>
      <c r="I299" s="37">
        <v>10000</v>
      </c>
      <c r="J299" s="415"/>
      <c r="K299" s="43"/>
    </row>
    <row r="300" spans="1:11" ht="12.75">
      <c r="A300" s="117"/>
      <c r="B300" s="106">
        <v>632001</v>
      </c>
      <c r="C300" s="106"/>
      <c r="D300" s="46" t="s">
        <v>177</v>
      </c>
      <c r="E300" s="73"/>
      <c r="F300" s="68"/>
      <c r="G300" s="67"/>
      <c r="H300" s="54" t="s">
        <v>175</v>
      </c>
      <c r="I300" s="50">
        <v>10000</v>
      </c>
      <c r="J300" s="414">
        <v>7710</v>
      </c>
      <c r="K300" s="51">
        <v>6984.33</v>
      </c>
    </row>
    <row r="301" spans="1:11" ht="12.75">
      <c r="A301" s="117"/>
      <c r="B301" s="129">
        <v>633</v>
      </c>
      <c r="C301" s="129"/>
      <c r="D301" s="34" t="s">
        <v>137</v>
      </c>
      <c r="E301" s="73"/>
      <c r="F301" s="68"/>
      <c r="G301" s="67"/>
      <c r="H301" s="67"/>
      <c r="I301" s="37">
        <v>100</v>
      </c>
      <c r="J301" s="414"/>
      <c r="K301" s="51"/>
    </row>
    <row r="302" spans="1:11" ht="12.75">
      <c r="A302" s="117"/>
      <c r="B302" s="106">
        <v>633006</v>
      </c>
      <c r="C302" s="106"/>
      <c r="D302" s="46" t="s">
        <v>178</v>
      </c>
      <c r="E302" s="73"/>
      <c r="F302" s="68"/>
      <c r="G302" s="67"/>
      <c r="H302" s="54" t="s">
        <v>175</v>
      </c>
      <c r="I302" s="50">
        <v>100</v>
      </c>
      <c r="J302" s="414">
        <v>100</v>
      </c>
      <c r="K302" s="51">
        <v>37.13</v>
      </c>
    </row>
    <row r="303" spans="1:11" ht="12.75">
      <c r="A303" s="117"/>
      <c r="B303" s="129">
        <v>635</v>
      </c>
      <c r="C303" s="129"/>
      <c r="D303" s="34" t="s">
        <v>94</v>
      </c>
      <c r="E303" s="73"/>
      <c r="F303" s="68"/>
      <c r="G303" s="67"/>
      <c r="H303" s="67"/>
      <c r="I303" s="37">
        <v>770</v>
      </c>
      <c r="J303" s="414"/>
      <c r="K303" s="51"/>
    </row>
    <row r="304" spans="1:12" ht="12.75">
      <c r="A304" s="117"/>
      <c r="B304" s="106">
        <v>635006</v>
      </c>
      <c r="C304" s="106"/>
      <c r="D304" s="46" t="s">
        <v>179</v>
      </c>
      <c r="E304" s="73"/>
      <c r="F304" s="68"/>
      <c r="G304" s="67"/>
      <c r="H304" s="54" t="s">
        <v>175</v>
      </c>
      <c r="I304" s="50">
        <v>770</v>
      </c>
      <c r="J304" s="414">
        <v>1680</v>
      </c>
      <c r="K304" s="51">
        <v>1672.08</v>
      </c>
      <c r="L304" s="38"/>
    </row>
    <row r="305" spans="1:11" ht="12.75">
      <c r="A305" s="117"/>
      <c r="B305" s="129">
        <v>637</v>
      </c>
      <c r="C305" s="129"/>
      <c r="D305" s="34" t="s">
        <v>69</v>
      </c>
      <c r="E305" s="73"/>
      <c r="F305" s="68"/>
      <c r="G305" s="67"/>
      <c r="H305" s="67"/>
      <c r="I305" s="37">
        <v>500</v>
      </c>
      <c r="J305" s="414"/>
      <c r="K305" s="51"/>
    </row>
    <row r="306" spans="1:11" ht="12.75">
      <c r="A306" s="117"/>
      <c r="B306" s="106">
        <v>637027</v>
      </c>
      <c r="C306" s="106"/>
      <c r="D306" s="46" t="s">
        <v>180</v>
      </c>
      <c r="E306" s="69">
        <v>20</v>
      </c>
      <c r="F306" s="48">
        <f>E306/30.126</f>
        <v>0.6638783774812455</v>
      </c>
      <c r="G306" s="54">
        <v>20</v>
      </c>
      <c r="H306" s="54" t="s">
        <v>175</v>
      </c>
      <c r="I306" s="50">
        <v>500</v>
      </c>
      <c r="J306" s="414">
        <v>0</v>
      </c>
      <c r="K306" s="51"/>
    </row>
    <row r="307" spans="1:11" ht="12.75" hidden="1">
      <c r="A307" s="53"/>
      <c r="B307" s="45" t="s">
        <v>151</v>
      </c>
      <c r="C307" s="45"/>
      <c r="D307" s="46" t="s">
        <v>39</v>
      </c>
      <c r="E307" s="75">
        <v>10</v>
      </c>
      <c r="F307" s="48">
        <f>E307/30.126</f>
        <v>0.3319391887406227</v>
      </c>
      <c r="G307" s="124">
        <v>10</v>
      </c>
      <c r="H307" s="124"/>
      <c r="I307" s="50">
        <f>G307/30.126</f>
        <v>0.3319391887406227</v>
      </c>
      <c r="J307" s="425"/>
      <c r="K307" s="51"/>
    </row>
    <row r="308" spans="1:11" ht="12.75" hidden="1">
      <c r="A308" s="53"/>
      <c r="B308" s="55">
        <v>632002</v>
      </c>
      <c r="C308" s="55"/>
      <c r="D308" s="46" t="s">
        <v>152</v>
      </c>
      <c r="E308" s="75">
        <v>10</v>
      </c>
      <c r="F308" s="48">
        <f>E308/30.126</f>
        <v>0.3319391887406227</v>
      </c>
      <c r="G308" s="112">
        <v>10</v>
      </c>
      <c r="H308" s="112"/>
      <c r="I308" s="50">
        <f>G308/30.126</f>
        <v>0.3319391887406227</v>
      </c>
      <c r="J308" s="413"/>
      <c r="K308" s="51"/>
    </row>
    <row r="309" spans="1:11" ht="12.75" hidden="1">
      <c r="A309" s="53"/>
      <c r="B309" s="70">
        <v>632003</v>
      </c>
      <c r="C309" s="70"/>
      <c r="D309" s="71" t="s">
        <v>41</v>
      </c>
      <c r="E309" s="75"/>
      <c r="F309" s="48"/>
      <c r="G309" s="112"/>
      <c r="H309" s="112"/>
      <c r="I309" s="50"/>
      <c r="J309" s="413"/>
      <c r="K309" s="51"/>
    </row>
    <row r="310" spans="1:11" ht="12.75" hidden="1">
      <c r="A310" s="53"/>
      <c r="B310" s="33">
        <v>637</v>
      </c>
      <c r="C310" s="33"/>
      <c r="D310" s="66" t="s">
        <v>69</v>
      </c>
      <c r="E310" s="111">
        <f>SUM(E311)</f>
        <v>10</v>
      </c>
      <c r="F310" s="68">
        <f>E310/30.126</f>
        <v>0.3319391887406227</v>
      </c>
      <c r="G310" s="35">
        <f>SUM(G311)</f>
        <v>10</v>
      </c>
      <c r="H310" s="35"/>
      <c r="I310" s="37">
        <f>G310/30.126</f>
        <v>0.3319391887406227</v>
      </c>
      <c r="J310" s="420"/>
      <c r="K310" s="43"/>
    </row>
    <row r="311" spans="1:11" ht="12.75" hidden="1">
      <c r="A311" s="125"/>
      <c r="B311" s="126">
        <v>637005</v>
      </c>
      <c r="C311" s="126"/>
      <c r="D311" s="127" t="s">
        <v>153</v>
      </c>
      <c r="E311" s="128">
        <v>10</v>
      </c>
      <c r="F311" s="48">
        <f>E311/30.126</f>
        <v>0.3319391887406227</v>
      </c>
      <c r="G311" s="112">
        <v>10</v>
      </c>
      <c r="H311" s="112"/>
      <c r="I311" s="50">
        <f>G311/30.126</f>
        <v>0.3319391887406227</v>
      </c>
      <c r="J311" s="413"/>
      <c r="K311" s="51"/>
    </row>
    <row r="312" spans="1:11" ht="12.75">
      <c r="A312" s="110" t="s">
        <v>212</v>
      </c>
      <c r="B312" s="84"/>
      <c r="C312" s="84"/>
      <c r="D312" s="85"/>
      <c r="E312" s="82">
        <v>300</v>
      </c>
      <c r="F312" s="28">
        <f>E312/30.126</f>
        <v>9.95817566221868</v>
      </c>
      <c r="G312" s="29">
        <f>SUM(G313+G326)</f>
        <v>27</v>
      </c>
      <c r="H312" s="29" t="s">
        <v>213</v>
      </c>
      <c r="I312" s="30">
        <v>4570</v>
      </c>
      <c r="J312" s="448">
        <v>8060</v>
      </c>
      <c r="K312" s="31">
        <v>7967.78</v>
      </c>
    </row>
    <row r="313" spans="1:11" ht="12.75" hidden="1">
      <c r="A313" s="66"/>
      <c r="B313" s="33">
        <v>633</v>
      </c>
      <c r="C313" s="33"/>
      <c r="D313" s="66" t="s">
        <v>44</v>
      </c>
      <c r="E313" s="159"/>
      <c r="F313" s="48"/>
      <c r="G313" s="56"/>
      <c r="H313" s="56"/>
      <c r="I313" s="37"/>
      <c r="J313" s="429"/>
      <c r="K313" s="51"/>
    </row>
    <row r="314" spans="1:11" ht="12.75" hidden="1">
      <c r="A314" s="53"/>
      <c r="B314" s="55" t="s">
        <v>214</v>
      </c>
      <c r="C314" s="55"/>
      <c r="D314" s="46" t="s">
        <v>93</v>
      </c>
      <c r="E314" s="159"/>
      <c r="F314" s="48"/>
      <c r="G314" s="35"/>
      <c r="H314" s="35"/>
      <c r="I314" s="37"/>
      <c r="J314" s="420"/>
      <c r="K314" s="51"/>
    </row>
    <row r="315" spans="1:11" ht="12.75" hidden="1">
      <c r="A315" s="53"/>
      <c r="B315" s="55" t="s">
        <v>215</v>
      </c>
      <c r="C315" s="55"/>
      <c r="D315" s="46" t="s">
        <v>93</v>
      </c>
      <c r="E315" s="75"/>
      <c r="F315" s="48"/>
      <c r="G315" s="35"/>
      <c r="H315" s="35"/>
      <c r="I315" s="37"/>
      <c r="J315" s="420"/>
      <c r="K315" s="51"/>
    </row>
    <row r="316" spans="1:11" ht="12.75">
      <c r="A316" s="53"/>
      <c r="B316" s="94">
        <v>633</v>
      </c>
      <c r="C316" s="55"/>
      <c r="D316" s="34" t="s">
        <v>137</v>
      </c>
      <c r="E316" s="75"/>
      <c r="F316" s="48"/>
      <c r="G316" s="35"/>
      <c r="H316" s="35"/>
      <c r="I316" s="37">
        <v>100</v>
      </c>
      <c r="J316" s="420"/>
      <c r="K316" s="51"/>
    </row>
    <row r="317" spans="1:11" ht="12.75">
      <c r="A317" s="53"/>
      <c r="B317" s="55">
        <v>633006</v>
      </c>
      <c r="C317" s="55"/>
      <c r="D317" s="46" t="s">
        <v>216</v>
      </c>
      <c r="E317" s="75"/>
      <c r="F317" s="48"/>
      <c r="G317" s="35"/>
      <c r="H317" s="112" t="s">
        <v>213</v>
      </c>
      <c r="I317" s="50">
        <v>100</v>
      </c>
      <c r="J317" s="413">
        <v>100</v>
      </c>
      <c r="K317" s="51">
        <v>27.4</v>
      </c>
    </row>
    <row r="318" spans="1:11" ht="12.75">
      <c r="A318" s="53"/>
      <c r="B318" s="33">
        <v>635</v>
      </c>
      <c r="C318" s="33"/>
      <c r="D318" s="66" t="s">
        <v>94</v>
      </c>
      <c r="E318" s="75"/>
      <c r="F318" s="48"/>
      <c r="G318" s="35"/>
      <c r="H318" s="112"/>
      <c r="I318" s="37">
        <v>100</v>
      </c>
      <c r="J318" s="413"/>
      <c r="K318" s="51"/>
    </row>
    <row r="319" spans="1:11" ht="12.75">
      <c r="A319" s="53"/>
      <c r="B319" s="45">
        <v>635004</v>
      </c>
      <c r="C319" s="33"/>
      <c r="D319" s="53" t="s">
        <v>475</v>
      </c>
      <c r="E319" s="75"/>
      <c r="F319" s="48"/>
      <c r="G319" s="35"/>
      <c r="H319" s="112"/>
      <c r="I319" s="37"/>
      <c r="J319" s="413">
        <v>70</v>
      </c>
      <c r="K319" s="51">
        <v>70</v>
      </c>
    </row>
    <row r="320" spans="1:11" ht="12.75">
      <c r="A320" s="53"/>
      <c r="B320" s="55">
        <v>635006</v>
      </c>
      <c r="C320" s="55"/>
      <c r="D320" s="46" t="s">
        <v>397</v>
      </c>
      <c r="E320" s="75"/>
      <c r="F320" s="48"/>
      <c r="G320" s="35"/>
      <c r="H320" s="112" t="s">
        <v>213</v>
      </c>
      <c r="I320" s="50">
        <v>100</v>
      </c>
      <c r="J320" s="413">
        <v>2490</v>
      </c>
      <c r="K320" s="51">
        <v>2473.32</v>
      </c>
    </row>
    <row r="321" spans="1:11" ht="12.75">
      <c r="A321" s="53"/>
      <c r="B321" s="77">
        <v>636</v>
      </c>
      <c r="C321" s="55"/>
      <c r="D321" s="66" t="s">
        <v>143</v>
      </c>
      <c r="E321" s="75"/>
      <c r="F321" s="48"/>
      <c r="G321" s="35"/>
      <c r="H321" s="112"/>
      <c r="I321" s="50"/>
      <c r="J321" s="413"/>
      <c r="K321" s="51"/>
    </row>
    <row r="322" spans="1:11" ht="12.75">
      <c r="A322" s="53"/>
      <c r="B322" s="55">
        <v>636002</v>
      </c>
      <c r="C322" s="55"/>
      <c r="D322" s="46" t="s">
        <v>476</v>
      </c>
      <c r="E322" s="75"/>
      <c r="F322" s="48"/>
      <c r="G322" s="35"/>
      <c r="H322" s="112"/>
      <c r="I322" s="50"/>
      <c r="J322" s="413">
        <v>30</v>
      </c>
      <c r="K322" s="51">
        <v>28.22</v>
      </c>
    </row>
    <row r="323" spans="1:11" ht="12.75">
      <c r="A323" s="53"/>
      <c r="B323" s="33">
        <v>637</v>
      </c>
      <c r="C323" s="55"/>
      <c r="D323" s="66" t="s">
        <v>69</v>
      </c>
      <c r="E323" s="75"/>
      <c r="F323" s="48"/>
      <c r="G323" s="35"/>
      <c r="H323" s="35"/>
      <c r="I323" s="37">
        <v>70</v>
      </c>
      <c r="J323" s="420"/>
      <c r="K323" s="51"/>
    </row>
    <row r="324" spans="1:11" ht="12.75">
      <c r="A324" s="53"/>
      <c r="B324" s="55">
        <v>637015</v>
      </c>
      <c r="C324" s="55"/>
      <c r="D324" s="46" t="s">
        <v>217</v>
      </c>
      <c r="E324" s="75"/>
      <c r="F324" s="48"/>
      <c r="G324" s="35"/>
      <c r="H324" s="112" t="s">
        <v>213</v>
      </c>
      <c r="I324" s="50">
        <v>70</v>
      </c>
      <c r="J324" s="413">
        <v>70</v>
      </c>
      <c r="K324" s="51">
        <v>68.84</v>
      </c>
    </row>
    <row r="325" spans="1:11" ht="12.75" hidden="1">
      <c r="A325" s="53"/>
      <c r="B325" s="55">
        <v>637027</v>
      </c>
      <c r="C325" s="55"/>
      <c r="D325" s="46" t="s">
        <v>180</v>
      </c>
      <c r="E325" s="75"/>
      <c r="F325" s="48"/>
      <c r="G325" s="35"/>
      <c r="H325" s="112" t="s">
        <v>213</v>
      </c>
      <c r="I325" s="50">
        <v>700</v>
      </c>
      <c r="J325" s="420"/>
      <c r="K325" s="51"/>
    </row>
    <row r="326" spans="1:11" ht="12.75">
      <c r="A326" s="53"/>
      <c r="B326" s="40">
        <v>642</v>
      </c>
      <c r="C326" s="40"/>
      <c r="D326" s="34" t="s">
        <v>398</v>
      </c>
      <c r="E326" s="111">
        <v>300</v>
      </c>
      <c r="F326" s="68">
        <f>E326/30.126</f>
        <v>9.95817566221868</v>
      </c>
      <c r="G326" s="112">
        <f>SUM(G342)</f>
        <v>27</v>
      </c>
      <c r="H326" s="112" t="s">
        <v>213</v>
      </c>
      <c r="I326" s="37">
        <v>4300</v>
      </c>
      <c r="J326" s="421"/>
      <c r="K326" s="43"/>
    </row>
    <row r="327" spans="1:11" ht="12.75">
      <c r="A327" s="53"/>
      <c r="B327" s="55">
        <v>642001</v>
      </c>
      <c r="C327" s="40"/>
      <c r="D327" s="46" t="s">
        <v>415</v>
      </c>
      <c r="E327" s="111"/>
      <c r="F327" s="68"/>
      <c r="G327" s="112"/>
      <c r="H327" s="112"/>
      <c r="I327" s="50">
        <v>300</v>
      </c>
      <c r="J327" s="413">
        <v>300</v>
      </c>
      <c r="K327" s="51">
        <v>300</v>
      </c>
    </row>
    <row r="328" spans="1:11" ht="12.75">
      <c r="A328" s="53"/>
      <c r="B328" s="55">
        <v>642001</v>
      </c>
      <c r="C328" s="40"/>
      <c r="D328" s="46" t="s">
        <v>399</v>
      </c>
      <c r="E328" s="111"/>
      <c r="F328" s="68"/>
      <c r="G328" s="112"/>
      <c r="H328" s="112" t="s">
        <v>213</v>
      </c>
      <c r="I328" s="50">
        <v>4000</v>
      </c>
      <c r="J328" s="413">
        <v>5000</v>
      </c>
      <c r="K328" s="51">
        <v>5000</v>
      </c>
    </row>
    <row r="329" spans="1:11" ht="12.75" hidden="1">
      <c r="A329" s="125"/>
      <c r="B329" s="126"/>
      <c r="C329" s="126"/>
      <c r="D329" s="127"/>
      <c r="E329" s="128"/>
      <c r="F329" s="48"/>
      <c r="G329" s="112"/>
      <c r="H329" s="112"/>
      <c r="I329" s="50"/>
      <c r="J329" s="413"/>
      <c r="K329" s="51"/>
    </row>
    <row r="330" spans="1:15" ht="12.75">
      <c r="A330" s="110" t="s">
        <v>181</v>
      </c>
      <c r="B330" s="110"/>
      <c r="C330" s="110"/>
      <c r="D330" s="110"/>
      <c r="E330" s="82">
        <f>SUM(E331:E338)</f>
        <v>20</v>
      </c>
      <c r="F330" s="28">
        <f>E330/30.126</f>
        <v>0.6638783774812455</v>
      </c>
      <c r="G330" s="79">
        <f>SUM(G331:G338)</f>
        <v>20</v>
      </c>
      <c r="H330" s="79" t="s">
        <v>182</v>
      </c>
      <c r="I330" s="30">
        <v>3300</v>
      </c>
      <c r="J330" s="446">
        <v>4003</v>
      </c>
      <c r="K330" s="31">
        <v>4002.22</v>
      </c>
      <c r="O330" s="131"/>
    </row>
    <row r="331" spans="1:11" ht="12.75">
      <c r="A331" s="117"/>
      <c r="B331" s="129">
        <v>633</v>
      </c>
      <c r="C331" s="129"/>
      <c r="D331" s="34" t="s">
        <v>137</v>
      </c>
      <c r="E331" s="73"/>
      <c r="F331" s="68"/>
      <c r="G331" s="67"/>
      <c r="H331" s="67"/>
      <c r="I331" s="37"/>
      <c r="J331" s="415"/>
      <c r="K331" s="43"/>
    </row>
    <row r="332" spans="1:11" ht="12.75">
      <c r="A332" s="117"/>
      <c r="B332" s="106">
        <v>633006</v>
      </c>
      <c r="C332" s="106"/>
      <c r="D332" s="46" t="s">
        <v>416</v>
      </c>
      <c r="E332" s="73"/>
      <c r="F332" s="68"/>
      <c r="G332" s="67"/>
      <c r="H332" s="54" t="s">
        <v>182</v>
      </c>
      <c r="I332" s="50">
        <v>0</v>
      </c>
      <c r="J332" s="414"/>
      <c r="K332" s="51"/>
    </row>
    <row r="333" spans="1:11" ht="12.75">
      <c r="A333" s="117"/>
      <c r="B333" s="129">
        <v>637</v>
      </c>
      <c r="C333" s="129"/>
      <c r="D333" s="34" t="s">
        <v>69</v>
      </c>
      <c r="E333" s="73"/>
      <c r="F333" s="68"/>
      <c r="G333" s="67"/>
      <c r="H333" s="67"/>
      <c r="I333" s="37">
        <v>1700</v>
      </c>
      <c r="J333" s="415"/>
      <c r="K333" s="43"/>
    </row>
    <row r="334" spans="1:11" ht="12.75" hidden="1">
      <c r="A334" s="117"/>
      <c r="B334" s="106">
        <v>637002</v>
      </c>
      <c r="C334" s="106"/>
      <c r="D334" s="46" t="s">
        <v>183</v>
      </c>
      <c r="E334" s="73"/>
      <c r="F334" s="68"/>
      <c r="G334" s="67"/>
      <c r="H334" s="67"/>
      <c r="I334" s="50">
        <v>2720</v>
      </c>
      <c r="J334" s="414"/>
      <c r="K334" s="51"/>
    </row>
    <row r="335" spans="1:11" ht="12.75">
      <c r="A335" s="117"/>
      <c r="B335" s="106">
        <v>637002</v>
      </c>
      <c r="C335" s="106"/>
      <c r="D335" s="46" t="s">
        <v>184</v>
      </c>
      <c r="E335" s="73"/>
      <c r="F335" s="68"/>
      <c r="G335" s="67"/>
      <c r="H335" s="54" t="s">
        <v>182</v>
      </c>
      <c r="I335" s="50">
        <v>0</v>
      </c>
      <c r="J335" s="414"/>
      <c r="K335" s="51"/>
    </row>
    <row r="336" spans="1:11" ht="12.75">
      <c r="A336" s="117"/>
      <c r="B336" s="45">
        <v>637002</v>
      </c>
      <c r="C336" s="45"/>
      <c r="D336" s="46" t="s">
        <v>185</v>
      </c>
      <c r="E336" s="75"/>
      <c r="F336" s="48"/>
      <c r="G336" s="112"/>
      <c r="H336" s="112" t="s">
        <v>186</v>
      </c>
      <c r="I336" s="50">
        <v>1700</v>
      </c>
      <c r="J336" s="414">
        <v>2403</v>
      </c>
      <c r="K336" s="51">
        <v>2402.22</v>
      </c>
    </row>
    <row r="337" spans="1:11" ht="12" customHeight="1">
      <c r="A337" s="117"/>
      <c r="B337" s="130">
        <v>642</v>
      </c>
      <c r="C337" s="106"/>
      <c r="D337" s="46"/>
      <c r="E337" s="73"/>
      <c r="F337" s="68"/>
      <c r="G337" s="67"/>
      <c r="H337" s="67"/>
      <c r="I337" s="37">
        <v>1600</v>
      </c>
      <c r="J337" s="414"/>
      <c r="K337" s="51"/>
    </row>
    <row r="338" spans="1:11" ht="12.75" hidden="1">
      <c r="A338" s="117"/>
      <c r="B338" s="106">
        <v>633006</v>
      </c>
      <c r="C338" s="106"/>
      <c r="D338" s="46" t="s">
        <v>187</v>
      </c>
      <c r="E338" s="69">
        <v>20</v>
      </c>
      <c r="F338" s="48">
        <f>E338/30.126</f>
        <v>0.6638783774812455</v>
      </c>
      <c r="G338" s="54">
        <v>20</v>
      </c>
      <c r="H338" s="54"/>
      <c r="I338" s="50">
        <f>G338/30.126</f>
        <v>0.6638783774812455</v>
      </c>
      <c r="J338" s="414"/>
      <c r="K338" s="51"/>
    </row>
    <row r="339" spans="1:11" ht="12.75">
      <c r="A339" s="117"/>
      <c r="B339" s="106">
        <v>642001</v>
      </c>
      <c r="C339" s="106"/>
      <c r="D339" s="46" t="s">
        <v>188</v>
      </c>
      <c r="E339" s="69"/>
      <c r="F339" s="48"/>
      <c r="G339" s="54"/>
      <c r="H339" s="54" t="s">
        <v>182</v>
      </c>
      <c r="I339" s="50">
        <v>1000</v>
      </c>
      <c r="J339" s="414">
        <v>1000</v>
      </c>
      <c r="K339" s="51">
        <v>1000</v>
      </c>
    </row>
    <row r="340" spans="1:12" ht="12.75">
      <c r="A340" s="117"/>
      <c r="B340" s="106">
        <v>642001</v>
      </c>
      <c r="C340" s="106"/>
      <c r="D340" s="46" t="s">
        <v>189</v>
      </c>
      <c r="E340" s="69"/>
      <c r="F340" s="48"/>
      <c r="G340" s="54"/>
      <c r="H340" s="54" t="s">
        <v>182</v>
      </c>
      <c r="I340" s="50">
        <v>600</v>
      </c>
      <c r="J340" s="414">
        <v>600</v>
      </c>
      <c r="K340" s="51">
        <v>600</v>
      </c>
      <c r="L340" s="445"/>
    </row>
    <row r="341" spans="1:11" ht="12.75">
      <c r="A341" s="79" t="s">
        <v>190</v>
      </c>
      <c r="B341" s="110" t="s">
        <v>191</v>
      </c>
      <c r="C341" s="110"/>
      <c r="D341" s="79"/>
      <c r="E341" s="82">
        <f>SUM(E342:E353)</f>
        <v>415</v>
      </c>
      <c r="F341" s="28">
        <f>E341/30.126</f>
        <v>13.775476332735842</v>
      </c>
      <c r="G341" s="79">
        <f>SUM(G342:G353)</f>
        <v>428</v>
      </c>
      <c r="H341" s="79" t="s">
        <v>182</v>
      </c>
      <c r="I341" s="30">
        <v>216</v>
      </c>
      <c r="J341" s="446">
        <v>216</v>
      </c>
      <c r="K341" s="31">
        <v>147.76</v>
      </c>
    </row>
    <row r="342" spans="1:11" ht="12.75">
      <c r="A342" s="117"/>
      <c r="B342" s="130">
        <v>633</v>
      </c>
      <c r="C342" s="130"/>
      <c r="D342" s="34" t="s">
        <v>137</v>
      </c>
      <c r="E342" s="75">
        <v>25</v>
      </c>
      <c r="F342" s="48">
        <f>E342/30.126</f>
        <v>0.8298479718515568</v>
      </c>
      <c r="G342" s="54">
        <v>27</v>
      </c>
      <c r="H342" s="54"/>
      <c r="I342" s="37">
        <v>50</v>
      </c>
      <c r="J342" s="414"/>
      <c r="K342" s="51"/>
    </row>
    <row r="343" spans="1:11" ht="12.75">
      <c r="A343" s="53"/>
      <c r="B343" s="45">
        <v>633009</v>
      </c>
      <c r="C343" s="45"/>
      <c r="D343" s="46" t="s">
        <v>192</v>
      </c>
      <c r="E343" s="75">
        <v>8</v>
      </c>
      <c r="F343" s="48">
        <f>E343/30.126</f>
        <v>0.26555135099249816</v>
      </c>
      <c r="G343" s="54">
        <v>9</v>
      </c>
      <c r="H343" s="54" t="s">
        <v>182</v>
      </c>
      <c r="I343" s="50">
        <v>50</v>
      </c>
      <c r="J343" s="414">
        <v>50</v>
      </c>
      <c r="K343" s="51"/>
    </row>
    <row r="344" spans="1:11" ht="12.75">
      <c r="A344" s="53"/>
      <c r="B344" s="94">
        <v>637</v>
      </c>
      <c r="C344" s="94"/>
      <c r="D344" s="78" t="s">
        <v>69</v>
      </c>
      <c r="E344" s="75"/>
      <c r="F344" s="48"/>
      <c r="G344" s="54"/>
      <c r="H344" s="54"/>
      <c r="I344" s="37">
        <v>166</v>
      </c>
      <c r="J344" s="414"/>
      <c r="K344" s="51"/>
    </row>
    <row r="345" spans="1:11" ht="12.75">
      <c r="A345" s="53"/>
      <c r="B345" s="45">
        <v>637027</v>
      </c>
      <c r="C345" s="45"/>
      <c r="D345" s="46" t="s">
        <v>180</v>
      </c>
      <c r="E345" s="75"/>
      <c r="F345" s="48"/>
      <c r="G345" s="54"/>
      <c r="H345" s="54" t="s">
        <v>182</v>
      </c>
      <c r="I345" s="50">
        <v>166</v>
      </c>
      <c r="J345" s="414">
        <v>166</v>
      </c>
      <c r="K345" s="51">
        <v>147.76</v>
      </c>
    </row>
    <row r="346" spans="1:11" ht="12.75">
      <c r="A346" s="79" t="s">
        <v>193</v>
      </c>
      <c r="B346" s="110" t="s">
        <v>194</v>
      </c>
      <c r="C346" s="110"/>
      <c r="D346" s="79"/>
      <c r="E346" s="82">
        <f>SUM(E347:E360)</f>
        <v>380</v>
      </c>
      <c r="F346" s="28">
        <f>E346/30.126</f>
        <v>12.613689172143662</v>
      </c>
      <c r="G346" s="79">
        <f>SUM(G347:G360)</f>
        <v>390</v>
      </c>
      <c r="H346" s="79" t="s">
        <v>182</v>
      </c>
      <c r="I346" s="30">
        <v>1520</v>
      </c>
      <c r="J346" s="446">
        <v>1660</v>
      </c>
      <c r="K346" s="31">
        <v>1648.51</v>
      </c>
    </row>
    <row r="347" spans="1:11" ht="12.75">
      <c r="A347" s="53"/>
      <c r="B347" s="94">
        <v>633</v>
      </c>
      <c r="C347" s="94"/>
      <c r="D347" s="78" t="s">
        <v>137</v>
      </c>
      <c r="E347" s="75"/>
      <c r="F347" s="48"/>
      <c r="G347" s="54"/>
      <c r="H347" s="54"/>
      <c r="I347" s="37"/>
      <c r="J347" s="414"/>
      <c r="K347" s="51"/>
    </row>
    <row r="348" spans="1:11" ht="12.75" hidden="1">
      <c r="A348" s="53"/>
      <c r="B348" s="94"/>
      <c r="C348" s="94"/>
      <c r="D348" s="78"/>
      <c r="E348" s="75"/>
      <c r="F348" s="48"/>
      <c r="G348" s="54"/>
      <c r="H348" s="54"/>
      <c r="I348" s="50"/>
      <c r="J348" s="414"/>
      <c r="K348" s="51"/>
    </row>
    <row r="349" spans="1:11" ht="12.75">
      <c r="A349" s="53"/>
      <c r="B349" s="45">
        <v>633001</v>
      </c>
      <c r="C349" s="45"/>
      <c r="D349" s="46" t="s">
        <v>195</v>
      </c>
      <c r="E349" s="75"/>
      <c r="F349" s="48"/>
      <c r="G349" s="54"/>
      <c r="H349" s="54" t="s">
        <v>182</v>
      </c>
      <c r="I349" s="50">
        <v>1500</v>
      </c>
      <c r="J349" s="414">
        <v>1600</v>
      </c>
      <c r="K349" s="51">
        <v>1598</v>
      </c>
    </row>
    <row r="350" spans="1:11" ht="12.75">
      <c r="A350" s="53"/>
      <c r="B350" s="45">
        <v>633004</v>
      </c>
      <c r="C350" s="45"/>
      <c r="D350" s="46" t="s">
        <v>385</v>
      </c>
      <c r="E350" s="75"/>
      <c r="F350" s="48"/>
      <c r="G350" s="54"/>
      <c r="H350" s="54" t="s">
        <v>182</v>
      </c>
      <c r="I350" s="50"/>
      <c r="J350" s="414"/>
      <c r="K350" s="51"/>
    </row>
    <row r="351" spans="1:11" ht="12.75">
      <c r="A351" s="53"/>
      <c r="B351" s="45">
        <v>633006</v>
      </c>
      <c r="C351" s="45"/>
      <c r="D351" s="46" t="s">
        <v>93</v>
      </c>
      <c r="E351" s="75"/>
      <c r="F351" s="48"/>
      <c r="G351" s="54"/>
      <c r="H351" s="54" t="s">
        <v>182</v>
      </c>
      <c r="I351" s="50">
        <v>20</v>
      </c>
      <c r="J351" s="414">
        <v>60</v>
      </c>
      <c r="K351" s="51">
        <v>50.51</v>
      </c>
    </row>
    <row r="352" spans="1:11" ht="12.75">
      <c r="A352" s="53"/>
      <c r="B352" s="94">
        <v>637</v>
      </c>
      <c r="C352" s="94"/>
      <c r="D352" s="78" t="s">
        <v>69</v>
      </c>
      <c r="E352" s="75"/>
      <c r="F352" s="48"/>
      <c r="G352" s="54"/>
      <c r="H352" s="54"/>
      <c r="I352" s="50"/>
      <c r="J352" s="414"/>
      <c r="K352" s="51"/>
    </row>
    <row r="353" spans="1:11" ht="12.75">
      <c r="A353" s="53"/>
      <c r="B353" s="45">
        <v>637004</v>
      </c>
      <c r="C353" s="45"/>
      <c r="D353" s="46" t="s">
        <v>74</v>
      </c>
      <c r="E353" s="75">
        <v>2</v>
      </c>
      <c r="F353" s="48">
        <f>E353/30.126</f>
        <v>0.06638783774812454</v>
      </c>
      <c r="G353" s="121">
        <v>2</v>
      </c>
      <c r="H353" s="121"/>
      <c r="I353" s="50"/>
      <c r="J353" s="426"/>
      <c r="K353" s="51"/>
    </row>
    <row r="354" spans="1:11" ht="15.75" customHeight="1">
      <c r="A354" s="450" t="s">
        <v>196</v>
      </c>
      <c r="B354" s="451"/>
      <c r="C354" s="451"/>
      <c r="D354" s="452"/>
      <c r="E354" s="82">
        <f>SUM(E357+E358+E360)</f>
        <v>186</v>
      </c>
      <c r="F354" s="28">
        <f>E354/30.126</f>
        <v>6.174068910575582</v>
      </c>
      <c r="G354" s="29">
        <f>SUM(G357+G358+G360)</f>
        <v>191</v>
      </c>
      <c r="H354" s="29" t="s">
        <v>197</v>
      </c>
      <c r="I354" s="30">
        <v>500</v>
      </c>
      <c r="J354" s="448">
        <v>563</v>
      </c>
      <c r="K354" s="31">
        <v>563</v>
      </c>
    </row>
    <row r="355" spans="1:11" ht="15.75" customHeight="1">
      <c r="A355" s="136"/>
      <c r="B355" s="130">
        <v>633</v>
      </c>
      <c r="C355" s="130"/>
      <c r="D355" s="34" t="s">
        <v>137</v>
      </c>
      <c r="E355" s="137"/>
      <c r="F355" s="138"/>
      <c r="G355" s="139"/>
      <c r="H355" s="139"/>
      <c r="I355" s="140">
        <v>50</v>
      </c>
      <c r="J355" s="139"/>
      <c r="K355" s="141"/>
    </row>
    <row r="356" spans="1:11" ht="15.75" customHeight="1">
      <c r="A356" s="136"/>
      <c r="B356" s="142">
        <v>633006</v>
      </c>
      <c r="C356" s="143"/>
      <c r="D356" s="46" t="s">
        <v>93</v>
      </c>
      <c r="E356" s="137"/>
      <c r="F356" s="138"/>
      <c r="G356" s="139"/>
      <c r="H356" s="115" t="s">
        <v>198</v>
      </c>
      <c r="I356" s="144">
        <v>50</v>
      </c>
      <c r="J356" s="153"/>
      <c r="K356" s="141"/>
    </row>
    <row r="357" spans="1:11" ht="12.75">
      <c r="A357" s="145"/>
      <c r="B357" s="146">
        <v>637</v>
      </c>
      <c r="C357" s="146"/>
      <c r="D357" s="147" t="s">
        <v>69</v>
      </c>
      <c r="E357" s="148">
        <v>60</v>
      </c>
      <c r="F357" s="41">
        <f aca="true" t="shared" si="6" ref="F357:F368">E357/30.126</f>
        <v>1.9916351324437362</v>
      </c>
      <c r="G357" s="148">
        <v>65</v>
      </c>
      <c r="H357" s="148"/>
      <c r="I357" s="37">
        <v>250</v>
      </c>
      <c r="J357" s="427"/>
      <c r="K357" s="90"/>
    </row>
    <row r="358" spans="1:11" ht="12.75">
      <c r="A358" s="66"/>
      <c r="B358" s="45">
        <v>637004</v>
      </c>
      <c r="C358" s="45"/>
      <c r="D358" s="53" t="s">
        <v>199</v>
      </c>
      <c r="E358" s="111">
        <f>SUM(E359)</f>
        <v>6</v>
      </c>
      <c r="F358" s="68">
        <f t="shared" si="6"/>
        <v>0.19916351324437362</v>
      </c>
      <c r="G358" s="35">
        <f>SUM(G359)</f>
        <v>6</v>
      </c>
      <c r="H358" s="35" t="s">
        <v>200</v>
      </c>
      <c r="I358" s="50">
        <v>250</v>
      </c>
      <c r="J358" s="413"/>
      <c r="K358" s="51"/>
    </row>
    <row r="359" spans="1:11" ht="12.75" hidden="1">
      <c r="A359" s="53"/>
      <c r="B359" s="55">
        <v>636001</v>
      </c>
      <c r="C359" s="55"/>
      <c r="D359" s="46" t="s">
        <v>201</v>
      </c>
      <c r="E359" s="75">
        <v>6</v>
      </c>
      <c r="F359" s="48">
        <f t="shared" si="6"/>
        <v>0.19916351324437362</v>
      </c>
      <c r="G359" s="121">
        <v>6</v>
      </c>
      <c r="H359" s="121"/>
      <c r="I359" s="50">
        <f>G359/30.126</f>
        <v>0.19916351324437362</v>
      </c>
      <c r="J359" s="426"/>
      <c r="K359" s="51"/>
    </row>
    <row r="360" spans="1:11" ht="12.75">
      <c r="A360" s="53"/>
      <c r="B360" s="33">
        <v>635</v>
      </c>
      <c r="C360" s="33"/>
      <c r="D360" s="66" t="s">
        <v>94</v>
      </c>
      <c r="E360" s="111">
        <f>SUM(E361:E362)</f>
        <v>120</v>
      </c>
      <c r="F360" s="68">
        <f t="shared" si="6"/>
        <v>3.9832702648874725</v>
      </c>
      <c r="G360" s="35">
        <f>SUM(G361:G362)</f>
        <v>120</v>
      </c>
      <c r="H360" s="35"/>
      <c r="I360" s="37">
        <v>200</v>
      </c>
      <c r="J360" s="420"/>
      <c r="K360" s="43"/>
    </row>
    <row r="361" spans="1:11" ht="12.75">
      <c r="A361" s="53"/>
      <c r="B361" s="55">
        <v>635006</v>
      </c>
      <c r="C361" s="55"/>
      <c r="D361" s="46" t="s">
        <v>202</v>
      </c>
      <c r="E361" s="75">
        <v>60</v>
      </c>
      <c r="F361" s="48">
        <f t="shared" si="6"/>
        <v>1.9916351324437362</v>
      </c>
      <c r="G361" s="112">
        <v>60</v>
      </c>
      <c r="H361" s="115" t="s">
        <v>198</v>
      </c>
      <c r="I361" s="50">
        <v>200</v>
      </c>
      <c r="J361" s="413">
        <v>563</v>
      </c>
      <c r="K361" s="51">
        <v>563</v>
      </c>
    </row>
    <row r="362" spans="1:11" ht="12.75" hidden="1">
      <c r="A362" s="117"/>
      <c r="B362" s="106">
        <v>635004</v>
      </c>
      <c r="C362" s="106"/>
      <c r="D362" s="101" t="s">
        <v>94</v>
      </c>
      <c r="E362" s="54">
        <v>60</v>
      </c>
      <c r="F362" s="48">
        <f t="shared" si="6"/>
        <v>1.9916351324437362</v>
      </c>
      <c r="G362" s="54">
        <v>60</v>
      </c>
      <c r="H362" s="54"/>
      <c r="I362" s="50">
        <f>G362/30.126</f>
        <v>1.9916351324437362</v>
      </c>
      <c r="J362" s="414"/>
      <c r="K362" s="51"/>
    </row>
    <row r="363" spans="1:15" ht="12.75">
      <c r="A363" s="110" t="s">
        <v>203</v>
      </c>
      <c r="B363" s="84"/>
      <c r="C363" s="84"/>
      <c r="D363" s="85"/>
      <c r="E363" s="79">
        <f>SUM(E366+E370+E376+E378)</f>
        <v>759</v>
      </c>
      <c r="F363" s="31">
        <f t="shared" si="6"/>
        <v>25.194184425413262</v>
      </c>
      <c r="G363" s="122">
        <f>SUM(G366+G370+G376+G378)</f>
        <v>803</v>
      </c>
      <c r="H363" s="122" t="s">
        <v>204</v>
      </c>
      <c r="I363" s="30">
        <v>1283</v>
      </c>
      <c r="J363" s="448">
        <v>1053</v>
      </c>
      <c r="K363" s="31">
        <v>1048.64</v>
      </c>
      <c r="M363" s="149"/>
      <c r="O363" s="149"/>
    </row>
    <row r="364" spans="1:15" ht="12.75">
      <c r="A364" s="66"/>
      <c r="B364" s="33">
        <v>635</v>
      </c>
      <c r="C364" s="33"/>
      <c r="D364" s="66" t="s">
        <v>94</v>
      </c>
      <c r="E364" s="73"/>
      <c r="F364" s="41"/>
      <c r="G364" s="35"/>
      <c r="H364" s="35"/>
      <c r="I364" s="37">
        <v>1000</v>
      </c>
      <c r="J364" s="115"/>
      <c r="K364" s="90"/>
      <c r="M364" s="149"/>
      <c r="O364" s="149"/>
    </row>
    <row r="365" spans="1:15" ht="12.75">
      <c r="A365" s="66"/>
      <c r="B365" s="45">
        <v>635006</v>
      </c>
      <c r="C365" s="45"/>
      <c r="D365" s="46" t="s">
        <v>417</v>
      </c>
      <c r="E365" s="73"/>
      <c r="F365" s="41"/>
      <c r="G365" s="35"/>
      <c r="H365" s="35"/>
      <c r="I365" s="50">
        <v>1000</v>
      </c>
      <c r="J365" s="112">
        <v>770</v>
      </c>
      <c r="K365" s="91">
        <v>765.99</v>
      </c>
      <c r="M365" s="149"/>
      <c r="O365" s="149"/>
    </row>
    <row r="366" spans="1:11" ht="12.75">
      <c r="A366" s="66"/>
      <c r="B366" s="33">
        <v>637</v>
      </c>
      <c r="C366" s="33"/>
      <c r="D366" s="66" t="s">
        <v>69</v>
      </c>
      <c r="E366" s="111">
        <f>SUM(E367:E368)</f>
        <v>387</v>
      </c>
      <c r="F366" s="68">
        <f t="shared" si="6"/>
        <v>12.8460466042621</v>
      </c>
      <c r="G366" s="115">
        <v>35</v>
      </c>
      <c r="H366" s="115"/>
      <c r="I366" s="37">
        <v>283</v>
      </c>
      <c r="J366" s="421"/>
      <c r="K366" s="43"/>
    </row>
    <row r="367" spans="1:15" ht="12.75">
      <c r="A367" s="66"/>
      <c r="B367" s="55">
        <v>637005</v>
      </c>
      <c r="C367" s="55"/>
      <c r="D367" s="46" t="s">
        <v>205</v>
      </c>
      <c r="E367" s="75">
        <v>15</v>
      </c>
      <c r="F367" s="48">
        <f t="shared" si="6"/>
        <v>0.49790878311093406</v>
      </c>
      <c r="G367" s="53">
        <v>15</v>
      </c>
      <c r="H367" s="53" t="s">
        <v>204</v>
      </c>
      <c r="I367" s="50">
        <v>200</v>
      </c>
      <c r="J367" s="414">
        <v>200</v>
      </c>
      <c r="K367" s="51">
        <v>200</v>
      </c>
      <c r="M367" s="149"/>
      <c r="O367" s="149"/>
    </row>
    <row r="368" spans="1:13" ht="12.75" hidden="1">
      <c r="A368" s="110" t="s">
        <v>203</v>
      </c>
      <c r="B368" s="84"/>
      <c r="C368" s="84"/>
      <c r="D368" s="85"/>
      <c r="E368" s="79">
        <f>SUM(E370+E376+E379+E381)</f>
        <v>372</v>
      </c>
      <c r="F368" s="31">
        <f t="shared" si="6"/>
        <v>12.348137821151164</v>
      </c>
      <c r="G368" s="122">
        <f>SUM(G370+G376+G379+G381)</f>
        <v>768</v>
      </c>
      <c r="H368" s="122"/>
      <c r="I368" s="30">
        <v>119</v>
      </c>
      <c r="J368" s="428"/>
      <c r="K368" s="31"/>
      <c r="M368" s="31"/>
    </row>
    <row r="369" spans="1:11" ht="12.75">
      <c r="A369" s="150"/>
      <c r="B369" s="151">
        <v>637005</v>
      </c>
      <c r="C369" s="84"/>
      <c r="D369" s="152" t="s">
        <v>206</v>
      </c>
      <c r="E369" s="79"/>
      <c r="F369" s="31"/>
      <c r="G369" s="122"/>
      <c r="H369" s="153" t="s">
        <v>204</v>
      </c>
      <c r="I369" s="144">
        <v>83</v>
      </c>
      <c r="J369" s="153">
        <v>83</v>
      </c>
      <c r="K369" s="410">
        <v>82.65</v>
      </c>
    </row>
    <row r="370" spans="1:11" ht="12.75">
      <c r="A370" s="110" t="s">
        <v>207</v>
      </c>
      <c r="B370" s="84"/>
      <c r="C370" s="84"/>
      <c r="D370" s="85"/>
      <c r="E370" s="79">
        <f>SUM(E373+E377+E380+E382)</f>
        <v>335</v>
      </c>
      <c r="F370" s="31">
        <f>E370/30.126</f>
        <v>11.11996282281086</v>
      </c>
      <c r="G370" s="122">
        <f>SUM(G373+G377+G380+G382)</f>
        <v>711</v>
      </c>
      <c r="H370" s="122" t="s">
        <v>186</v>
      </c>
      <c r="I370" s="30">
        <v>1430</v>
      </c>
      <c r="J370" s="448">
        <v>1300</v>
      </c>
      <c r="K370" s="31">
        <v>1256.92</v>
      </c>
    </row>
    <row r="371" spans="1:11" ht="12.75">
      <c r="A371" s="150"/>
      <c r="B371" s="155">
        <v>634</v>
      </c>
      <c r="C371" s="156"/>
      <c r="D371" s="152" t="s">
        <v>208</v>
      </c>
      <c r="E371" s="157"/>
      <c r="F371" s="141"/>
      <c r="G371" s="154"/>
      <c r="H371" s="154"/>
      <c r="I371" s="140">
        <v>130</v>
      </c>
      <c r="J371" s="154"/>
      <c r="K371" s="141"/>
    </row>
    <row r="372" spans="1:11" ht="12.75">
      <c r="A372" s="150"/>
      <c r="B372" s="156">
        <v>634004</v>
      </c>
      <c r="C372" s="156"/>
      <c r="D372" s="152" t="s">
        <v>56</v>
      </c>
      <c r="E372" s="157"/>
      <c r="F372" s="141"/>
      <c r="G372" s="154"/>
      <c r="H372" s="112" t="s">
        <v>186</v>
      </c>
      <c r="I372" s="144">
        <v>130</v>
      </c>
      <c r="J372" s="153">
        <v>100</v>
      </c>
      <c r="K372" s="410">
        <v>100</v>
      </c>
    </row>
    <row r="373" spans="1:15" ht="12.75">
      <c r="A373" s="53"/>
      <c r="B373" s="45">
        <v>637</v>
      </c>
      <c r="C373" s="45"/>
      <c r="D373" s="78" t="s">
        <v>69</v>
      </c>
      <c r="E373" s="75">
        <v>25</v>
      </c>
      <c r="F373" s="48">
        <f>E373/30.126</f>
        <v>0.8298479718515568</v>
      </c>
      <c r="G373" s="112">
        <v>26</v>
      </c>
      <c r="H373" s="112"/>
      <c r="I373" s="37">
        <v>1300</v>
      </c>
      <c r="J373" s="413"/>
      <c r="K373" s="51"/>
      <c r="M373" s="149"/>
      <c r="O373" s="149"/>
    </row>
    <row r="374" spans="1:15" ht="12.75">
      <c r="A374" s="53"/>
      <c r="B374" s="45">
        <v>637002</v>
      </c>
      <c r="C374" s="45"/>
      <c r="D374" s="46" t="s">
        <v>185</v>
      </c>
      <c r="E374" s="75"/>
      <c r="F374" s="48"/>
      <c r="G374" s="112"/>
      <c r="H374" s="112" t="s">
        <v>186</v>
      </c>
      <c r="I374" s="50">
        <v>0</v>
      </c>
      <c r="J374" s="413"/>
      <c r="K374" s="51"/>
      <c r="M374" s="149"/>
      <c r="O374" s="149"/>
    </row>
    <row r="375" spans="1:14" ht="22.5">
      <c r="A375" s="42"/>
      <c r="B375" s="55">
        <v>637002</v>
      </c>
      <c r="C375" s="55"/>
      <c r="D375" s="46" t="s">
        <v>209</v>
      </c>
      <c r="E375" s="75">
        <v>5</v>
      </c>
      <c r="F375" s="48">
        <f>E375/30.126</f>
        <v>0.16596959437031136</v>
      </c>
      <c r="G375" s="121">
        <v>6</v>
      </c>
      <c r="H375" s="121" t="s">
        <v>186</v>
      </c>
      <c r="I375" s="50">
        <v>1300</v>
      </c>
      <c r="J375" s="413">
        <v>1200</v>
      </c>
      <c r="K375" s="51">
        <v>1156.92</v>
      </c>
      <c r="L375" s="120"/>
      <c r="N375" s="158"/>
    </row>
    <row r="376" spans="1:15" ht="12.75" hidden="1">
      <c r="A376" s="53"/>
      <c r="B376" s="33">
        <v>635</v>
      </c>
      <c r="C376" s="33"/>
      <c r="D376" s="66" t="s">
        <v>94</v>
      </c>
      <c r="E376" s="111">
        <f>SUM(E377)</f>
        <v>10</v>
      </c>
      <c r="F376" s="68">
        <f>E376/30.126</f>
        <v>0.3319391887406227</v>
      </c>
      <c r="G376" s="42">
        <f>SUM(G377)</f>
        <v>10</v>
      </c>
      <c r="H376" s="42"/>
      <c r="I376" s="37">
        <f>G376/30.126</f>
        <v>0.3319391887406227</v>
      </c>
      <c r="J376" s="415"/>
      <c r="K376" s="43"/>
      <c r="M376" s="149"/>
      <c r="O376" s="149"/>
    </row>
    <row r="377" spans="1:11" ht="12.75" hidden="1">
      <c r="A377" s="42"/>
      <c r="B377" s="55">
        <v>635006</v>
      </c>
      <c r="C377" s="55"/>
      <c r="D377" s="46" t="s">
        <v>114</v>
      </c>
      <c r="E377" s="75">
        <v>10</v>
      </c>
      <c r="F377" s="48"/>
      <c r="G377" s="53">
        <v>10</v>
      </c>
      <c r="H377" s="53"/>
      <c r="I377" s="50">
        <f>G377/30.126</f>
        <v>0.3319391887406227</v>
      </c>
      <c r="J377" s="414"/>
      <c r="K377" s="51"/>
    </row>
    <row r="378" spans="1:11" ht="12.75" hidden="1">
      <c r="A378" s="42"/>
      <c r="B378" s="40">
        <v>642</v>
      </c>
      <c r="C378" s="40"/>
      <c r="D378" s="34" t="s">
        <v>210</v>
      </c>
      <c r="E378" s="111">
        <f>SUM(E379)</f>
        <v>27</v>
      </c>
      <c r="F378" s="68">
        <f>E378/30.126</f>
        <v>0.8962358095996813</v>
      </c>
      <c r="G378" s="115">
        <f>SUM(G379)</f>
        <v>47</v>
      </c>
      <c r="H378" s="115"/>
      <c r="I378" s="37">
        <f>G378/30.126</f>
        <v>1.5601141870809268</v>
      </c>
      <c r="J378" s="421"/>
      <c r="K378" s="43"/>
    </row>
    <row r="379" spans="1:11" ht="12.75" hidden="1">
      <c r="A379" s="53"/>
      <c r="B379" s="55">
        <v>642001</v>
      </c>
      <c r="C379" s="55"/>
      <c r="D379" s="46" t="s">
        <v>211</v>
      </c>
      <c r="E379" s="75">
        <v>27</v>
      </c>
      <c r="F379" s="48">
        <f>E379/30.126</f>
        <v>0.8962358095996813</v>
      </c>
      <c r="G379" s="112">
        <v>47</v>
      </c>
      <c r="H379" s="112"/>
      <c r="I379" s="50">
        <f>G379/30.126</f>
        <v>1.5601141870809268</v>
      </c>
      <c r="J379" s="413"/>
      <c r="K379" s="51"/>
    </row>
    <row r="380" spans="1:11" ht="12.75" hidden="1">
      <c r="A380" s="110" t="s">
        <v>212</v>
      </c>
      <c r="B380" s="84"/>
      <c r="C380" s="84"/>
      <c r="D380" s="85"/>
      <c r="E380" s="82">
        <v>300</v>
      </c>
      <c r="F380" s="28">
        <f>E380/30.126</f>
        <v>9.95817566221868</v>
      </c>
      <c r="G380" s="29">
        <f>SUM(G381+G391)</f>
        <v>675</v>
      </c>
      <c r="H380" s="29" t="s">
        <v>213</v>
      </c>
      <c r="I380" s="30">
        <v>4570</v>
      </c>
      <c r="J380" s="448">
        <v>4570</v>
      </c>
      <c r="K380" s="31">
        <v>4570</v>
      </c>
    </row>
    <row r="381" spans="1:15" ht="12.75" hidden="1">
      <c r="A381" s="66"/>
      <c r="B381" s="33">
        <v>633</v>
      </c>
      <c r="C381" s="33"/>
      <c r="D381" s="66" t="s">
        <v>44</v>
      </c>
      <c r="E381" s="159"/>
      <c r="F381" s="48"/>
      <c r="G381" s="56"/>
      <c r="H381" s="56"/>
      <c r="I381" s="37"/>
      <c r="J381" s="429"/>
      <c r="K381" s="51"/>
      <c r="M381" s="149"/>
      <c r="O381" s="149"/>
    </row>
    <row r="382" spans="1:11" ht="12.75" hidden="1">
      <c r="A382" s="53"/>
      <c r="B382" s="55" t="s">
        <v>214</v>
      </c>
      <c r="C382" s="55"/>
      <c r="D382" s="46" t="s">
        <v>93</v>
      </c>
      <c r="E382" s="159"/>
      <c r="F382" s="48"/>
      <c r="G382" s="35"/>
      <c r="H382" s="35"/>
      <c r="I382" s="37"/>
      <c r="J382" s="420"/>
      <c r="K382" s="51"/>
    </row>
    <row r="383" spans="1:11" ht="12.75" hidden="1">
      <c r="A383" s="53"/>
      <c r="B383" s="55" t="s">
        <v>215</v>
      </c>
      <c r="C383" s="55"/>
      <c r="D383" s="46" t="s">
        <v>93</v>
      </c>
      <c r="E383" s="75"/>
      <c r="F383" s="48"/>
      <c r="G383" s="35"/>
      <c r="H383" s="35"/>
      <c r="I383" s="37"/>
      <c r="J383" s="420"/>
      <c r="K383" s="51"/>
    </row>
    <row r="384" spans="1:11" ht="12.75" hidden="1">
      <c r="A384" s="53"/>
      <c r="B384" s="94">
        <v>633</v>
      </c>
      <c r="C384" s="55"/>
      <c r="D384" s="34" t="s">
        <v>137</v>
      </c>
      <c r="E384" s="75"/>
      <c r="F384" s="48"/>
      <c r="G384" s="35"/>
      <c r="H384" s="35"/>
      <c r="I384" s="37">
        <v>100</v>
      </c>
      <c r="J384" s="420"/>
      <c r="K384" s="51"/>
    </row>
    <row r="385" spans="1:11" ht="12.75" hidden="1">
      <c r="A385" s="53"/>
      <c r="B385" s="55">
        <v>633006</v>
      </c>
      <c r="C385" s="55"/>
      <c r="D385" s="46" t="s">
        <v>216</v>
      </c>
      <c r="E385" s="75"/>
      <c r="F385" s="48"/>
      <c r="G385" s="35"/>
      <c r="H385" s="112" t="s">
        <v>213</v>
      </c>
      <c r="I385" s="50">
        <v>100</v>
      </c>
      <c r="J385" s="413"/>
      <c r="K385" s="51"/>
    </row>
    <row r="386" spans="1:11" ht="12.75" hidden="1">
      <c r="A386" s="53"/>
      <c r="B386" s="33">
        <v>635</v>
      </c>
      <c r="C386" s="33"/>
      <c r="D386" s="66" t="s">
        <v>94</v>
      </c>
      <c r="E386" s="75"/>
      <c r="F386" s="48"/>
      <c r="G386" s="35"/>
      <c r="H386" s="112"/>
      <c r="I386" s="37">
        <v>100</v>
      </c>
      <c r="J386" s="413"/>
      <c r="K386" s="51"/>
    </row>
    <row r="387" spans="1:11" ht="12.75" hidden="1">
      <c r="A387" s="53"/>
      <c r="B387" s="55">
        <v>635006</v>
      </c>
      <c r="C387" s="55"/>
      <c r="D387" s="46" t="s">
        <v>397</v>
      </c>
      <c r="E387" s="75"/>
      <c r="F387" s="48"/>
      <c r="G387" s="35"/>
      <c r="H387" s="112" t="s">
        <v>213</v>
      </c>
      <c r="I387" s="50">
        <v>100</v>
      </c>
      <c r="J387" s="413"/>
      <c r="K387" s="51"/>
    </row>
    <row r="388" spans="1:11" ht="12.75" hidden="1">
      <c r="A388" s="53"/>
      <c r="B388" s="33">
        <v>637</v>
      </c>
      <c r="C388" s="55"/>
      <c r="D388" s="66" t="s">
        <v>69</v>
      </c>
      <c r="E388" s="75"/>
      <c r="F388" s="48"/>
      <c r="G388" s="35"/>
      <c r="H388" s="35"/>
      <c r="I388" s="37">
        <v>70</v>
      </c>
      <c r="J388" s="420"/>
      <c r="K388" s="51"/>
    </row>
    <row r="389" spans="1:11" ht="12.75" hidden="1">
      <c r="A389" s="53"/>
      <c r="B389" s="55">
        <v>637015</v>
      </c>
      <c r="C389" s="55"/>
      <c r="D389" s="46" t="s">
        <v>217</v>
      </c>
      <c r="E389" s="75"/>
      <c r="F389" s="48"/>
      <c r="G389" s="35"/>
      <c r="H389" s="112" t="s">
        <v>213</v>
      </c>
      <c r="I389" s="50">
        <v>70</v>
      </c>
      <c r="J389" s="420"/>
      <c r="K389" s="51"/>
    </row>
    <row r="390" spans="1:11" ht="12.75" hidden="1">
      <c r="A390" s="53"/>
      <c r="B390" s="55">
        <v>637027</v>
      </c>
      <c r="C390" s="55"/>
      <c r="D390" s="46" t="s">
        <v>180</v>
      </c>
      <c r="E390" s="75"/>
      <c r="F390" s="48"/>
      <c r="G390" s="35"/>
      <c r="H390" s="112" t="s">
        <v>213</v>
      </c>
      <c r="I390" s="50">
        <v>700</v>
      </c>
      <c r="J390" s="420"/>
      <c r="K390" s="51">
        <v>0</v>
      </c>
    </row>
    <row r="391" spans="1:11" ht="12.75" hidden="1">
      <c r="A391" s="53"/>
      <c r="B391" s="40">
        <v>642</v>
      </c>
      <c r="C391" s="40"/>
      <c r="D391" s="34" t="s">
        <v>398</v>
      </c>
      <c r="E391" s="111">
        <v>300</v>
      </c>
      <c r="F391" s="68">
        <f>E391/30.126</f>
        <v>9.95817566221868</v>
      </c>
      <c r="G391" s="112">
        <f>SUM(G413)</f>
        <v>675</v>
      </c>
      <c r="H391" s="112" t="s">
        <v>213</v>
      </c>
      <c r="I391" s="37">
        <v>4300</v>
      </c>
      <c r="J391" s="421"/>
      <c r="K391" s="43"/>
    </row>
    <row r="392" spans="1:11" ht="12.75" hidden="1">
      <c r="A392" s="53"/>
      <c r="B392" s="55">
        <v>642001</v>
      </c>
      <c r="C392" s="40"/>
      <c r="D392" s="46" t="s">
        <v>415</v>
      </c>
      <c r="E392" s="111"/>
      <c r="F392" s="68"/>
      <c r="G392" s="112"/>
      <c r="H392" s="112"/>
      <c r="I392" s="50">
        <v>300</v>
      </c>
      <c r="J392" s="421"/>
      <c r="K392" s="43"/>
    </row>
    <row r="393" spans="1:11" ht="12.75" hidden="1">
      <c r="A393" s="53"/>
      <c r="B393" s="55">
        <v>642001</v>
      </c>
      <c r="C393" s="40"/>
      <c r="D393" s="46" t="s">
        <v>399</v>
      </c>
      <c r="E393" s="111"/>
      <c r="F393" s="68"/>
      <c r="G393" s="112"/>
      <c r="H393" s="112" t="s">
        <v>213</v>
      </c>
      <c r="I393" s="50">
        <v>4000</v>
      </c>
      <c r="J393" s="413"/>
      <c r="K393" s="51"/>
    </row>
    <row r="394" spans="1:12" ht="12.75" hidden="1">
      <c r="A394" s="53"/>
      <c r="B394" s="55">
        <v>642001</v>
      </c>
      <c r="C394" s="40"/>
      <c r="D394" s="46" t="s">
        <v>399</v>
      </c>
      <c r="E394" s="111"/>
      <c r="F394" s="68"/>
      <c r="G394" s="112"/>
      <c r="H394" s="112" t="s">
        <v>213</v>
      </c>
      <c r="I394" s="50"/>
      <c r="J394" s="413"/>
      <c r="K394" s="51"/>
      <c r="L394" s="445"/>
    </row>
    <row r="395" spans="1:11" ht="12.75">
      <c r="A395" s="110" t="s">
        <v>218</v>
      </c>
      <c r="B395" s="25"/>
      <c r="C395" s="160"/>
      <c r="D395" s="161"/>
      <c r="E395" s="133"/>
      <c r="F395" s="134"/>
      <c r="G395" s="122"/>
      <c r="H395" s="122" t="s">
        <v>219</v>
      </c>
      <c r="I395" s="30">
        <v>3047</v>
      </c>
      <c r="J395" s="448">
        <v>3638</v>
      </c>
      <c r="K395" s="31">
        <v>3618.3</v>
      </c>
    </row>
    <row r="396" spans="1:11" ht="12.75">
      <c r="A396" s="110"/>
      <c r="B396" s="25"/>
      <c r="C396" s="160"/>
      <c r="D396" s="161"/>
      <c r="E396" s="133"/>
      <c r="F396" s="134"/>
      <c r="G396" s="122"/>
      <c r="H396" s="122"/>
      <c r="I396" s="30"/>
      <c r="J396" s="453"/>
      <c r="K396" s="31"/>
    </row>
    <row r="397" spans="1:11" ht="21.75">
      <c r="A397" s="162" t="s">
        <v>220</v>
      </c>
      <c r="C397" s="163"/>
      <c r="D397" s="164" t="s">
        <v>221</v>
      </c>
      <c r="E397" s="75"/>
      <c r="F397" s="48"/>
      <c r="G397" s="112"/>
      <c r="H397" s="112"/>
      <c r="I397" s="37">
        <v>32</v>
      </c>
      <c r="J397" s="413"/>
      <c r="K397" s="51"/>
    </row>
    <row r="398" spans="1:11" ht="12.75">
      <c r="A398" s="44"/>
      <c r="B398" s="55">
        <v>633011</v>
      </c>
      <c r="C398" s="163"/>
      <c r="D398" s="165" t="s">
        <v>222</v>
      </c>
      <c r="E398" s="75"/>
      <c r="F398" s="48"/>
      <c r="G398" s="112"/>
      <c r="H398" s="112" t="s">
        <v>223</v>
      </c>
      <c r="I398" s="50">
        <v>32</v>
      </c>
      <c r="J398" s="413"/>
      <c r="K398" s="51"/>
    </row>
    <row r="399" spans="1:11" ht="12.75">
      <c r="A399" s="44"/>
      <c r="B399" s="505">
        <v>633016</v>
      </c>
      <c r="C399" s="163"/>
      <c r="D399" s="165" t="s">
        <v>449</v>
      </c>
      <c r="E399" s="75"/>
      <c r="F399" s="48"/>
      <c r="G399" s="112"/>
      <c r="H399" s="52"/>
      <c r="I399" s="50"/>
      <c r="J399" s="413">
        <v>32</v>
      </c>
      <c r="K399" s="51">
        <v>14.35</v>
      </c>
    </row>
    <row r="400" spans="1:11" ht="12.75">
      <c r="A400" s="33" t="s">
        <v>220</v>
      </c>
      <c r="C400" s="166"/>
      <c r="D400" s="164" t="s">
        <v>224</v>
      </c>
      <c r="E400" s="75"/>
      <c r="F400" s="48"/>
      <c r="G400" s="35"/>
      <c r="H400"/>
      <c r="I400" s="50"/>
      <c r="J400" s="413"/>
      <c r="K400" s="51"/>
    </row>
    <row r="401" spans="1:11" ht="12.75">
      <c r="A401" s="33"/>
      <c r="B401" s="45">
        <v>637</v>
      </c>
      <c r="C401" s="45"/>
      <c r="D401" s="78" t="s">
        <v>69</v>
      </c>
      <c r="E401" s="75"/>
      <c r="F401" s="48"/>
      <c r="G401" s="35"/>
      <c r="H401"/>
      <c r="I401" s="37">
        <v>530</v>
      </c>
      <c r="J401" s="413"/>
      <c r="K401" s="51"/>
    </row>
    <row r="402" spans="1:11" ht="12.75">
      <c r="A402" s="33"/>
      <c r="B402" s="45">
        <v>637005</v>
      </c>
      <c r="C402" s="45"/>
      <c r="D402" s="46" t="s">
        <v>477</v>
      </c>
      <c r="E402" s="75"/>
      <c r="F402" s="48"/>
      <c r="G402" s="35"/>
      <c r="H402"/>
      <c r="I402" s="37"/>
      <c r="J402" s="413">
        <v>500</v>
      </c>
      <c r="K402" s="51">
        <v>500</v>
      </c>
    </row>
    <row r="403" spans="1:12" ht="12.75">
      <c r="A403" s="33"/>
      <c r="B403" s="45">
        <v>637011</v>
      </c>
      <c r="C403" s="45"/>
      <c r="D403" s="46" t="s">
        <v>448</v>
      </c>
      <c r="E403" s="75"/>
      <c r="F403" s="48"/>
      <c r="G403" s="35"/>
      <c r="H403"/>
      <c r="I403" s="37"/>
      <c r="J403" s="413">
        <v>320</v>
      </c>
      <c r="K403" s="51">
        <v>320</v>
      </c>
      <c r="L403" s="38"/>
    </row>
    <row r="404" spans="1:11" ht="12.75">
      <c r="A404" s="44"/>
      <c r="B404" s="55">
        <v>637015</v>
      </c>
      <c r="C404" s="40"/>
      <c r="D404" s="46" t="s">
        <v>225</v>
      </c>
      <c r="E404" s="111"/>
      <c r="F404" s="68"/>
      <c r="G404" s="112"/>
      <c r="H404" s="112" t="s">
        <v>223</v>
      </c>
      <c r="I404" s="50">
        <v>530</v>
      </c>
      <c r="J404" s="413">
        <v>530</v>
      </c>
      <c r="K404" s="51">
        <v>523.02</v>
      </c>
    </row>
    <row r="405" spans="1:11" ht="12.75">
      <c r="A405" s="33" t="s">
        <v>226</v>
      </c>
      <c r="C405" s="166"/>
      <c r="D405" s="164" t="s">
        <v>224</v>
      </c>
      <c r="E405" s="75"/>
      <c r="F405" s="48"/>
      <c r="G405" s="35"/>
      <c r="H405"/>
      <c r="J405" s="413"/>
      <c r="K405" s="51"/>
    </row>
    <row r="406" spans="1:11" ht="12.75">
      <c r="A406" s="33"/>
      <c r="B406" s="45">
        <v>637</v>
      </c>
      <c r="C406" s="45"/>
      <c r="D406" s="78" t="s">
        <v>69</v>
      </c>
      <c r="E406" s="75"/>
      <c r="F406" s="48"/>
      <c r="G406" s="35"/>
      <c r="H406"/>
      <c r="I406" s="37">
        <v>185</v>
      </c>
      <c r="J406" s="413"/>
      <c r="K406" s="51"/>
    </row>
    <row r="407" spans="1:11" ht="12.75">
      <c r="A407" s="53"/>
      <c r="B407" s="55">
        <v>637015</v>
      </c>
      <c r="C407" s="40"/>
      <c r="D407" s="46" t="s">
        <v>227</v>
      </c>
      <c r="E407" s="111"/>
      <c r="F407" s="68"/>
      <c r="G407" s="112"/>
      <c r="H407" s="112" t="s">
        <v>228</v>
      </c>
      <c r="I407" s="50">
        <v>185</v>
      </c>
      <c r="J407" s="413">
        <v>185</v>
      </c>
      <c r="K407" s="51">
        <v>183.53</v>
      </c>
    </row>
    <row r="408" spans="1:11" ht="12.75">
      <c r="A408" s="42" t="s">
        <v>400</v>
      </c>
      <c r="B408" s="77"/>
      <c r="C408" s="40"/>
      <c r="D408" s="78"/>
      <c r="E408" s="73"/>
      <c r="F408" s="41"/>
      <c r="G408" s="115"/>
      <c r="H408" s="115"/>
      <c r="I408" s="37">
        <v>2300</v>
      </c>
      <c r="J408" s="115"/>
      <c r="K408" s="90"/>
    </row>
    <row r="409" spans="1:11" ht="12.75">
      <c r="A409" s="42"/>
      <c r="B409" s="77">
        <v>641</v>
      </c>
      <c r="C409" s="40"/>
      <c r="D409" s="78" t="s">
        <v>419</v>
      </c>
      <c r="E409" s="73"/>
      <c r="F409" s="41"/>
      <c r="G409" s="115"/>
      <c r="H409" s="115"/>
      <c r="I409" s="37">
        <v>2300</v>
      </c>
      <c r="J409" s="115"/>
      <c r="K409" s="90"/>
    </row>
    <row r="410" spans="1:11" ht="12.75">
      <c r="A410" s="53"/>
      <c r="B410" s="55">
        <v>641009</v>
      </c>
      <c r="C410" s="40"/>
      <c r="D410" s="46" t="s">
        <v>401</v>
      </c>
      <c r="E410" s="111"/>
      <c r="F410" s="68"/>
      <c r="G410" s="112"/>
      <c r="H410" s="112" t="s">
        <v>259</v>
      </c>
      <c r="I410" s="50">
        <v>2300</v>
      </c>
      <c r="J410" s="413">
        <v>2078</v>
      </c>
      <c r="K410" s="51">
        <v>2077.4</v>
      </c>
    </row>
    <row r="411" spans="1:11" ht="12.75">
      <c r="A411" s="53"/>
      <c r="B411" s="55"/>
      <c r="C411" s="40"/>
      <c r="D411" s="46"/>
      <c r="E411" s="111"/>
      <c r="F411" s="68"/>
      <c r="G411" s="112"/>
      <c r="H411" s="112"/>
      <c r="I411" s="50"/>
      <c r="J411" s="413"/>
      <c r="K411" s="43"/>
    </row>
    <row r="412" spans="1:11" ht="12.75">
      <c r="A412" s="53"/>
      <c r="B412" s="55"/>
      <c r="C412" s="40"/>
      <c r="D412" s="46"/>
      <c r="E412" s="111"/>
      <c r="F412" s="68"/>
      <c r="G412" s="112"/>
      <c r="H412" s="112"/>
      <c r="I412" s="50"/>
      <c r="J412" s="421"/>
      <c r="K412" s="43"/>
    </row>
    <row r="413" spans="1:11" ht="15.75">
      <c r="A413" s="167" t="s">
        <v>229</v>
      </c>
      <c r="B413" s="168"/>
      <c r="C413" s="169"/>
      <c r="D413" s="170"/>
      <c r="E413" s="82">
        <f>SUM(E414:E429)</f>
        <v>675</v>
      </c>
      <c r="F413" s="28">
        <f>E413/30.126</f>
        <v>22.40589523999203</v>
      </c>
      <c r="G413" s="122">
        <f>SUM(G414+G415+G422+G423+G424+G429)</f>
        <v>675</v>
      </c>
      <c r="H413" s="122"/>
      <c r="I413" s="30">
        <v>23171</v>
      </c>
      <c r="J413" s="448"/>
      <c r="K413" s="31"/>
    </row>
    <row r="414" spans="1:11" ht="12.75">
      <c r="A414" s="454" t="s">
        <v>230</v>
      </c>
      <c r="B414" s="455"/>
      <c r="C414" s="456"/>
      <c r="D414" s="457" t="s">
        <v>231</v>
      </c>
      <c r="E414" s="458"/>
      <c r="F414" s="459"/>
      <c r="G414" s="460"/>
      <c r="H414" s="461" t="s">
        <v>232</v>
      </c>
      <c r="I414" s="462">
        <v>6021</v>
      </c>
      <c r="J414" s="464">
        <v>5948</v>
      </c>
      <c r="K414" s="463">
        <v>5855.76</v>
      </c>
    </row>
    <row r="415" spans="1:11" ht="12.75">
      <c r="A415" s="175" t="s">
        <v>233</v>
      </c>
      <c r="B415" s="94">
        <v>610</v>
      </c>
      <c r="C415" s="176"/>
      <c r="D415" s="164" t="s">
        <v>234</v>
      </c>
      <c r="E415" s="75">
        <v>20</v>
      </c>
      <c r="F415" s="48">
        <f>E415/30.126</f>
        <v>0.6638783774812455</v>
      </c>
      <c r="G415" s="112">
        <v>20</v>
      </c>
      <c r="H415" s="112" t="s">
        <v>232</v>
      </c>
      <c r="I415" s="37">
        <v>4410</v>
      </c>
      <c r="J415" s="413"/>
      <c r="K415" s="51"/>
    </row>
    <row r="416" spans="1:11" ht="12.75">
      <c r="A416" s="175"/>
      <c r="B416" s="45">
        <v>611</v>
      </c>
      <c r="C416" s="176"/>
      <c r="D416" s="46" t="s">
        <v>8</v>
      </c>
      <c r="E416" s="75"/>
      <c r="F416" s="48"/>
      <c r="G416" s="112"/>
      <c r="H416" s="112" t="s">
        <v>232</v>
      </c>
      <c r="I416" s="50">
        <v>4410</v>
      </c>
      <c r="J416" s="413">
        <v>4310</v>
      </c>
      <c r="K416" s="51">
        <v>4283.21</v>
      </c>
    </row>
    <row r="417" spans="1:10" ht="12.75">
      <c r="A417" s="175"/>
      <c r="B417" s="40">
        <v>620</v>
      </c>
      <c r="C417" s="40"/>
      <c r="D417" s="34" t="s">
        <v>11</v>
      </c>
      <c r="E417" s="75"/>
      <c r="F417" s="48"/>
      <c r="G417" s="112"/>
      <c r="H417" s="112" t="s">
        <v>232</v>
      </c>
      <c r="I417" s="37">
        <v>1541</v>
      </c>
      <c r="J417" s="413"/>
    </row>
    <row r="418" spans="1:11" ht="12.75">
      <c r="A418" s="175"/>
      <c r="B418" s="55">
        <v>621</v>
      </c>
      <c r="C418" s="55"/>
      <c r="D418" s="46" t="s">
        <v>12</v>
      </c>
      <c r="E418" s="75"/>
      <c r="F418" s="48"/>
      <c r="G418" s="112"/>
      <c r="H418" s="112" t="s">
        <v>232</v>
      </c>
      <c r="I418" s="50">
        <v>132</v>
      </c>
      <c r="J418" s="413">
        <v>132</v>
      </c>
      <c r="K418" s="51">
        <v>107.25</v>
      </c>
    </row>
    <row r="419" spans="1:11" ht="12.75">
      <c r="A419" s="175"/>
      <c r="B419" s="55">
        <v>623</v>
      </c>
      <c r="C419" s="55"/>
      <c r="D419" s="46" t="s">
        <v>12</v>
      </c>
      <c r="E419" s="75"/>
      <c r="F419" s="48"/>
      <c r="G419" s="112"/>
      <c r="H419" s="112" t="s">
        <v>232</v>
      </c>
      <c r="I419" s="50">
        <v>309</v>
      </c>
      <c r="J419" s="413">
        <v>321</v>
      </c>
      <c r="K419" s="51">
        <v>320.96</v>
      </c>
    </row>
    <row r="420" spans="1:11" ht="12.75">
      <c r="A420" s="175"/>
      <c r="B420" s="55">
        <v>625001</v>
      </c>
      <c r="C420" s="55"/>
      <c r="D420" s="46" t="s">
        <v>13</v>
      </c>
      <c r="E420" s="75"/>
      <c r="F420" s="48"/>
      <c r="G420" s="112"/>
      <c r="H420" s="112" t="s">
        <v>232</v>
      </c>
      <c r="I420" s="50">
        <v>62</v>
      </c>
      <c r="J420" s="413">
        <v>62</v>
      </c>
      <c r="K420" s="51">
        <v>59.86</v>
      </c>
    </row>
    <row r="421" spans="1:11" ht="12.75">
      <c r="A421" s="175"/>
      <c r="B421" s="55">
        <v>625002</v>
      </c>
      <c r="C421" s="55"/>
      <c r="D421" s="46" t="s">
        <v>14</v>
      </c>
      <c r="E421" s="75"/>
      <c r="F421" s="48"/>
      <c r="G421" s="112"/>
      <c r="H421" s="112" t="s">
        <v>232</v>
      </c>
      <c r="I421" s="50">
        <v>617</v>
      </c>
      <c r="J421" s="413">
        <v>617</v>
      </c>
      <c r="K421" s="51">
        <v>599.55</v>
      </c>
    </row>
    <row r="422" spans="1:11" ht="12.75">
      <c r="A422" s="175"/>
      <c r="B422" s="55">
        <v>625003</v>
      </c>
      <c r="C422" s="55"/>
      <c r="D422" s="46" t="s">
        <v>15</v>
      </c>
      <c r="E422" s="75">
        <v>50</v>
      </c>
      <c r="F422" s="48">
        <f>E422/30.126</f>
        <v>1.6596959437031136</v>
      </c>
      <c r="G422" s="112">
        <v>50</v>
      </c>
      <c r="H422" s="112" t="s">
        <v>232</v>
      </c>
      <c r="I422" s="50">
        <v>35</v>
      </c>
      <c r="J422" s="413">
        <v>35</v>
      </c>
      <c r="K422" s="51">
        <v>34.17</v>
      </c>
    </row>
    <row r="423" spans="1:11" ht="12.75">
      <c r="A423" s="175"/>
      <c r="B423" s="55">
        <v>625004</v>
      </c>
      <c r="C423" s="55"/>
      <c r="D423" s="46" t="s">
        <v>16</v>
      </c>
      <c r="E423" s="75">
        <v>600</v>
      </c>
      <c r="F423" s="48">
        <f>E423/30.126</f>
        <v>19.91635132443736</v>
      </c>
      <c r="G423" s="53">
        <v>600</v>
      </c>
      <c r="H423" s="112" t="s">
        <v>232</v>
      </c>
      <c r="I423" s="50">
        <v>133</v>
      </c>
      <c r="J423" s="414">
        <v>133</v>
      </c>
      <c r="K423" s="51">
        <v>128.43</v>
      </c>
    </row>
    <row r="424" spans="1:11" ht="12.75">
      <c r="A424" s="175"/>
      <c r="B424" s="55">
        <v>625005</v>
      </c>
      <c r="C424" s="55"/>
      <c r="D424" s="46" t="s">
        <v>17</v>
      </c>
      <c r="E424" s="75"/>
      <c r="F424" s="48"/>
      <c r="G424" s="112"/>
      <c r="H424" s="112" t="s">
        <v>232</v>
      </c>
      <c r="I424" s="50">
        <v>44</v>
      </c>
      <c r="J424" s="413">
        <v>44</v>
      </c>
      <c r="K424" s="51">
        <v>42.77</v>
      </c>
    </row>
    <row r="425" spans="1:11" ht="12.75">
      <c r="A425" s="175"/>
      <c r="B425" s="55">
        <v>625007</v>
      </c>
      <c r="C425" s="55"/>
      <c r="D425" s="46" t="s">
        <v>18</v>
      </c>
      <c r="E425" s="75"/>
      <c r="F425" s="48"/>
      <c r="G425" s="112"/>
      <c r="H425" s="112" t="s">
        <v>232</v>
      </c>
      <c r="I425" s="50">
        <v>209</v>
      </c>
      <c r="J425" s="413">
        <v>209</v>
      </c>
      <c r="K425" s="51">
        <v>203.38</v>
      </c>
    </row>
    <row r="426" spans="1:11" ht="12.75">
      <c r="A426" s="175"/>
      <c r="B426" s="33">
        <v>637</v>
      </c>
      <c r="C426" s="55"/>
      <c r="D426" s="66" t="s">
        <v>69</v>
      </c>
      <c r="E426" s="75"/>
      <c r="F426" s="48"/>
      <c r="G426" s="112"/>
      <c r="H426" s="112"/>
      <c r="I426" s="37">
        <v>70</v>
      </c>
      <c r="J426" s="413"/>
      <c r="K426" s="51"/>
    </row>
    <row r="427" spans="1:11" ht="12.75">
      <c r="A427" s="175"/>
      <c r="B427" s="55">
        <v>637012</v>
      </c>
      <c r="C427" s="55"/>
      <c r="D427" s="46" t="s">
        <v>235</v>
      </c>
      <c r="E427" s="75"/>
      <c r="F427" s="48"/>
      <c r="G427" s="112"/>
      <c r="H427" s="112" t="s">
        <v>232</v>
      </c>
      <c r="I427" s="50">
        <v>14</v>
      </c>
      <c r="J427" s="413">
        <v>30</v>
      </c>
      <c r="K427" s="51">
        <v>30</v>
      </c>
    </row>
    <row r="428" spans="1:11" ht="12.75">
      <c r="A428" s="175"/>
      <c r="B428" s="55">
        <v>637016</v>
      </c>
      <c r="C428" s="55"/>
      <c r="D428" s="46" t="s">
        <v>236</v>
      </c>
      <c r="E428" s="75"/>
      <c r="F428" s="48"/>
      <c r="G428" s="177"/>
      <c r="H428" s="112" t="s">
        <v>232</v>
      </c>
      <c r="I428" s="50">
        <v>56</v>
      </c>
      <c r="J428" s="413">
        <v>55</v>
      </c>
      <c r="K428" s="51">
        <v>46.18</v>
      </c>
    </row>
    <row r="429" spans="1:11" ht="12.75">
      <c r="A429" s="175"/>
      <c r="B429" s="55"/>
      <c r="C429" s="178"/>
      <c r="D429" s="165"/>
      <c r="E429" s="75">
        <v>5</v>
      </c>
      <c r="F429" s="48">
        <f>E429/30.126</f>
        <v>0.16596959437031136</v>
      </c>
      <c r="G429" s="112">
        <v>5</v>
      </c>
      <c r="H429" s="112"/>
      <c r="I429" s="50"/>
      <c r="J429" s="413"/>
      <c r="K429" s="51"/>
    </row>
    <row r="430" spans="1:11" ht="12.75">
      <c r="A430" s="179"/>
      <c r="B430" s="126"/>
      <c r="C430" s="180"/>
      <c r="D430" s="181"/>
      <c r="E430" s="182"/>
      <c r="F430" s="183"/>
      <c r="G430" s="177"/>
      <c r="H430" s="177"/>
      <c r="I430" s="184"/>
      <c r="J430" s="430"/>
      <c r="K430" s="51"/>
    </row>
    <row r="431" spans="1:11" ht="22.5">
      <c r="A431" s="185" t="s">
        <v>237</v>
      </c>
      <c r="B431" s="186"/>
      <c r="C431" s="187"/>
      <c r="D431" s="188" t="s">
        <v>238</v>
      </c>
      <c r="E431" s="189"/>
      <c r="F431" s="190"/>
      <c r="G431" s="191"/>
      <c r="H431" s="191"/>
      <c r="I431" s="192">
        <v>6100</v>
      </c>
      <c r="J431" s="465">
        <v>8415</v>
      </c>
      <c r="K431" s="31">
        <v>7939.18</v>
      </c>
    </row>
    <row r="432" spans="1:11" ht="12.75" hidden="1">
      <c r="A432" s="175"/>
      <c r="B432" s="55">
        <v>633009</v>
      </c>
      <c r="C432" s="178"/>
      <c r="D432" s="165" t="s">
        <v>239</v>
      </c>
      <c r="E432" s="75"/>
      <c r="F432" s="48"/>
      <c r="G432" s="112"/>
      <c r="H432" s="112"/>
      <c r="I432" s="50">
        <v>500</v>
      </c>
      <c r="J432" s="413"/>
      <c r="K432" s="51"/>
    </row>
    <row r="433" spans="1:11" ht="12.75">
      <c r="A433" s="175"/>
      <c r="B433" s="94">
        <v>633</v>
      </c>
      <c r="C433" s="55"/>
      <c r="D433" s="34" t="s">
        <v>137</v>
      </c>
      <c r="E433" s="75"/>
      <c r="F433" s="48"/>
      <c r="G433" s="112"/>
      <c r="H433" s="112"/>
      <c r="I433" s="37">
        <v>4500</v>
      </c>
      <c r="J433" s="413"/>
      <c r="K433" s="51"/>
    </row>
    <row r="434" spans="1:11" ht="12.75">
      <c r="A434" s="175"/>
      <c r="B434" s="55">
        <v>633011</v>
      </c>
      <c r="C434" s="178"/>
      <c r="D434" s="165" t="s">
        <v>360</v>
      </c>
      <c r="E434" s="75"/>
      <c r="F434" s="48"/>
      <c r="G434" s="112"/>
      <c r="H434" s="112" t="s">
        <v>241</v>
      </c>
      <c r="I434" s="50">
        <v>4500</v>
      </c>
      <c r="J434" s="413">
        <v>3693</v>
      </c>
      <c r="K434" s="51">
        <v>3686.76</v>
      </c>
    </row>
    <row r="435" spans="1:11" ht="12.75" hidden="1">
      <c r="A435" s="175"/>
      <c r="B435" s="55">
        <v>637014</v>
      </c>
      <c r="C435" s="178"/>
      <c r="D435" s="165" t="s">
        <v>242</v>
      </c>
      <c r="E435" s="75"/>
      <c r="F435" s="48"/>
      <c r="G435" s="112"/>
      <c r="H435" s="112"/>
      <c r="I435" s="50">
        <v>1000</v>
      </c>
      <c r="J435" s="413"/>
      <c r="K435" s="51"/>
    </row>
    <row r="436" spans="1:11" ht="12.75" hidden="1">
      <c r="A436" s="175"/>
      <c r="B436" s="155">
        <v>634</v>
      </c>
      <c r="C436" s="156"/>
      <c r="D436" s="152" t="s">
        <v>208</v>
      </c>
      <c r="E436" s="75"/>
      <c r="F436" s="48"/>
      <c r="G436" s="112"/>
      <c r="H436" s="112"/>
      <c r="I436" s="50"/>
      <c r="J436" s="413"/>
      <c r="K436" s="51"/>
    </row>
    <row r="437" spans="1:11" ht="12.75" hidden="1">
      <c r="A437" s="175"/>
      <c r="B437" s="55">
        <v>634004</v>
      </c>
      <c r="C437" s="178"/>
      <c r="D437" s="152" t="s">
        <v>56</v>
      </c>
      <c r="E437" s="75"/>
      <c r="F437" s="48"/>
      <c r="G437" s="112"/>
      <c r="H437" s="112" t="s">
        <v>243</v>
      </c>
      <c r="I437" s="50"/>
      <c r="J437" s="413"/>
      <c r="K437" s="51"/>
    </row>
    <row r="438" spans="1:11" ht="12.75">
      <c r="A438" s="175"/>
      <c r="B438" s="55">
        <v>637006</v>
      </c>
      <c r="C438" s="178"/>
      <c r="D438" s="152" t="s">
        <v>360</v>
      </c>
      <c r="E438" s="75"/>
      <c r="F438" s="48"/>
      <c r="G438" s="112"/>
      <c r="H438" s="112"/>
      <c r="I438" s="50"/>
      <c r="J438" s="413">
        <v>212</v>
      </c>
      <c r="K438" s="51">
        <v>211.68</v>
      </c>
    </row>
    <row r="439" spans="1:11" ht="12.75">
      <c r="A439" s="175"/>
      <c r="B439" s="55">
        <v>637006</v>
      </c>
      <c r="C439" s="178"/>
      <c r="D439" s="152" t="s">
        <v>478</v>
      </c>
      <c r="E439" s="75"/>
      <c r="F439" s="48"/>
      <c r="G439" s="112"/>
      <c r="H439" s="112"/>
      <c r="I439" s="50"/>
      <c r="J439" s="413">
        <v>2110</v>
      </c>
      <c r="K439" s="51">
        <v>2106.74</v>
      </c>
    </row>
    <row r="440" spans="1:11" ht="22.5">
      <c r="A440" s="175"/>
      <c r="B440" s="77">
        <v>642</v>
      </c>
      <c r="C440" s="77"/>
      <c r="D440" s="78" t="s">
        <v>244</v>
      </c>
      <c r="E440" s="75"/>
      <c r="F440" s="48"/>
      <c r="G440" s="112"/>
      <c r="H440" s="112"/>
      <c r="I440" s="37">
        <v>1600</v>
      </c>
      <c r="J440" s="413"/>
      <c r="K440" s="51"/>
    </row>
    <row r="441" spans="1:11" ht="12.75">
      <c r="A441" s="175"/>
      <c r="B441" s="55">
        <v>642014</v>
      </c>
      <c r="C441" s="178"/>
      <c r="D441" s="165" t="s">
        <v>245</v>
      </c>
      <c r="E441" s="75"/>
      <c r="F441" s="48"/>
      <c r="G441" s="112"/>
      <c r="H441" s="112" t="s">
        <v>243</v>
      </c>
      <c r="I441" s="50">
        <v>1600</v>
      </c>
      <c r="J441" s="413">
        <v>2250</v>
      </c>
      <c r="K441" s="51">
        <v>1784</v>
      </c>
    </row>
    <row r="442" spans="1:11" ht="12.75">
      <c r="A442" s="175"/>
      <c r="B442" s="55">
        <v>642026</v>
      </c>
      <c r="C442" s="178"/>
      <c r="D442" s="165" t="s">
        <v>450</v>
      </c>
      <c r="E442" s="75"/>
      <c r="F442" s="48"/>
      <c r="G442" s="112"/>
      <c r="H442" s="112"/>
      <c r="I442" s="50"/>
      <c r="J442" s="413">
        <v>150</v>
      </c>
      <c r="K442" s="51">
        <v>150</v>
      </c>
    </row>
    <row r="443" spans="1:11" ht="12.75">
      <c r="A443" s="466" t="s">
        <v>246</v>
      </c>
      <c r="B443" s="467"/>
      <c r="C443" s="468"/>
      <c r="D443" s="457" t="s">
        <v>247</v>
      </c>
      <c r="E443" s="469"/>
      <c r="F443" s="470"/>
      <c r="G443" s="471"/>
      <c r="H443" s="471"/>
      <c r="I443" s="472">
        <v>11050</v>
      </c>
      <c r="J443" s="465">
        <v>11810</v>
      </c>
      <c r="K443" s="473">
        <v>11398.87</v>
      </c>
    </row>
    <row r="444" spans="1:11" ht="12.75" hidden="1">
      <c r="A444" s="66"/>
      <c r="B444" s="55"/>
      <c r="C444" s="178"/>
      <c r="D444"/>
      <c r="E444" s="75"/>
      <c r="F444" s="48"/>
      <c r="G444" s="35"/>
      <c r="H444" s="112"/>
      <c r="I444" s="37"/>
      <c r="J444" s="420"/>
      <c r="K444" s="51"/>
    </row>
    <row r="445" spans="1:11" ht="12.75">
      <c r="A445" s="175"/>
      <c r="B445" s="94">
        <v>610</v>
      </c>
      <c r="C445" s="176"/>
      <c r="D445" s="164" t="s">
        <v>248</v>
      </c>
      <c r="E445" s="75">
        <v>20</v>
      </c>
      <c r="F445" s="48">
        <f>E445/30.126</f>
        <v>0.6638783774812455</v>
      </c>
      <c r="G445" s="112">
        <v>20</v>
      </c>
      <c r="H445" s="112"/>
      <c r="I445" s="474">
        <v>8040</v>
      </c>
      <c r="J445" s="413"/>
      <c r="K445" s="51"/>
    </row>
    <row r="446" spans="1:11" ht="12.75">
      <c r="A446" s="175"/>
      <c r="B446" s="45">
        <v>611</v>
      </c>
      <c r="C446" s="176"/>
      <c r="D446" s="46" t="s">
        <v>8</v>
      </c>
      <c r="E446" s="75"/>
      <c r="F446" s="48"/>
      <c r="G446" s="112"/>
      <c r="H446" s="112" t="s">
        <v>249</v>
      </c>
      <c r="I446" s="50">
        <v>8040</v>
      </c>
      <c r="J446" s="413">
        <v>8790</v>
      </c>
      <c r="K446" s="51">
        <v>8529.05</v>
      </c>
    </row>
    <row r="447" spans="1:10" ht="12.75">
      <c r="A447" s="175"/>
      <c r="B447" s="40">
        <v>620</v>
      </c>
      <c r="C447" s="40"/>
      <c r="D447" s="34" t="s">
        <v>11</v>
      </c>
      <c r="E447" s="75"/>
      <c r="F447" s="48"/>
      <c r="G447" s="112"/>
      <c r="H447" s="112" t="s">
        <v>249</v>
      </c>
      <c r="I447" s="37">
        <v>2810</v>
      </c>
      <c r="J447" s="413"/>
    </row>
    <row r="448" spans="1:11" ht="12.75">
      <c r="A448" s="175"/>
      <c r="B448" s="55">
        <v>621</v>
      </c>
      <c r="C448" s="55"/>
      <c r="D448" s="46" t="s">
        <v>12</v>
      </c>
      <c r="E448" s="75"/>
      <c r="F448" s="48"/>
      <c r="G448" s="112"/>
      <c r="H448" s="112" t="s">
        <v>249</v>
      </c>
      <c r="I448" s="50">
        <v>804</v>
      </c>
      <c r="J448" s="413">
        <v>804</v>
      </c>
      <c r="K448" s="51">
        <v>704.73</v>
      </c>
    </row>
    <row r="449" spans="1:11" ht="12.75" hidden="1">
      <c r="A449" s="175"/>
      <c r="B449" s="55">
        <v>623</v>
      </c>
      <c r="C449" s="55"/>
      <c r="D449" s="46" t="s">
        <v>12</v>
      </c>
      <c r="E449" s="75"/>
      <c r="F449" s="48"/>
      <c r="G449" s="112"/>
      <c r="H449" s="112" t="s">
        <v>249</v>
      </c>
      <c r="I449" s="50">
        <v>0</v>
      </c>
      <c r="J449" s="413"/>
      <c r="K449" s="51"/>
    </row>
    <row r="450" spans="1:11" ht="12.75">
      <c r="A450" s="175"/>
      <c r="B450" s="55">
        <v>625001</v>
      </c>
      <c r="C450" s="55"/>
      <c r="D450" s="46" t="s">
        <v>13</v>
      </c>
      <c r="E450" s="75"/>
      <c r="F450" s="48"/>
      <c r="G450" s="112"/>
      <c r="H450" s="112" t="s">
        <v>249</v>
      </c>
      <c r="I450" s="50">
        <v>113</v>
      </c>
      <c r="J450" s="413">
        <v>113</v>
      </c>
      <c r="K450" s="51">
        <v>113.52</v>
      </c>
    </row>
    <row r="451" spans="1:11" ht="12.75">
      <c r="A451" s="175"/>
      <c r="B451" s="55">
        <v>625002</v>
      </c>
      <c r="C451" s="55"/>
      <c r="D451" s="46" t="s">
        <v>14</v>
      </c>
      <c r="E451" s="75"/>
      <c r="F451" s="48"/>
      <c r="G451" s="112"/>
      <c r="H451" s="112" t="s">
        <v>249</v>
      </c>
      <c r="I451" s="50">
        <v>1126</v>
      </c>
      <c r="J451" s="413">
        <v>1141</v>
      </c>
      <c r="K451" s="51">
        <v>1135.21</v>
      </c>
    </row>
    <row r="452" spans="1:11" ht="12.75">
      <c r="A452" s="175"/>
      <c r="B452" s="55">
        <v>625003</v>
      </c>
      <c r="C452" s="55"/>
      <c r="D452" s="46" t="s">
        <v>15</v>
      </c>
      <c r="E452" s="75">
        <v>50</v>
      </c>
      <c r="F452" s="48">
        <f>E452/30.126</f>
        <v>1.6596959437031136</v>
      </c>
      <c r="G452" s="112">
        <v>50</v>
      </c>
      <c r="H452" s="112" t="s">
        <v>249</v>
      </c>
      <c r="I452" s="50">
        <v>64</v>
      </c>
      <c r="J452" s="413">
        <v>65</v>
      </c>
      <c r="K452" s="51">
        <v>64.86</v>
      </c>
    </row>
    <row r="453" spans="1:11" ht="12.75">
      <c r="A453" s="175"/>
      <c r="B453" s="55">
        <v>625004</v>
      </c>
      <c r="C453" s="55"/>
      <c r="D453" s="46" t="s">
        <v>16</v>
      </c>
      <c r="E453" s="75">
        <v>600</v>
      </c>
      <c r="F453" s="48">
        <f>E453/30.126</f>
        <v>19.91635132443736</v>
      </c>
      <c r="G453" s="53">
        <v>600</v>
      </c>
      <c r="H453" s="112" t="s">
        <v>249</v>
      </c>
      <c r="I453" s="50">
        <v>241</v>
      </c>
      <c r="J453" s="414">
        <v>244</v>
      </c>
      <c r="K453" s="51">
        <v>243.26</v>
      </c>
    </row>
    <row r="454" spans="1:11" ht="12.75">
      <c r="A454" s="175"/>
      <c r="B454" s="55">
        <v>625005</v>
      </c>
      <c r="C454" s="55"/>
      <c r="D454" s="46" t="s">
        <v>17</v>
      </c>
      <c r="E454" s="75"/>
      <c r="F454" s="48"/>
      <c r="G454" s="112"/>
      <c r="H454" s="112" t="s">
        <v>249</v>
      </c>
      <c r="I454" s="50">
        <v>80</v>
      </c>
      <c r="J454" s="413">
        <v>82</v>
      </c>
      <c r="K454" s="51">
        <v>81.08</v>
      </c>
    </row>
    <row r="455" spans="1:11" ht="12.75">
      <c r="A455" s="175"/>
      <c r="B455" s="55">
        <v>625007</v>
      </c>
      <c r="C455" s="55"/>
      <c r="D455" s="46" t="s">
        <v>18</v>
      </c>
      <c r="E455" s="75"/>
      <c r="F455" s="48"/>
      <c r="G455" s="112"/>
      <c r="H455" s="112" t="s">
        <v>249</v>
      </c>
      <c r="I455" s="50">
        <v>382</v>
      </c>
      <c r="J455" s="413">
        <v>386</v>
      </c>
      <c r="K455" s="51">
        <v>385.12</v>
      </c>
    </row>
    <row r="456" spans="1:11" ht="12.75">
      <c r="A456" s="175"/>
      <c r="B456" s="40">
        <v>631</v>
      </c>
      <c r="C456" s="55"/>
      <c r="D456" s="34" t="s">
        <v>33</v>
      </c>
      <c r="E456" s="75"/>
      <c r="F456" s="48"/>
      <c r="G456" s="112"/>
      <c r="H456" s="112"/>
      <c r="I456" s="37">
        <v>20</v>
      </c>
      <c r="J456" s="413"/>
      <c r="K456" s="51"/>
    </row>
    <row r="457" spans="1:11" ht="12.75">
      <c r="A457" s="175"/>
      <c r="B457" s="55">
        <v>631001</v>
      </c>
      <c r="C457" s="55"/>
      <c r="D457" s="46" t="s">
        <v>33</v>
      </c>
      <c r="E457" s="75"/>
      <c r="F457" s="48"/>
      <c r="G457" s="112"/>
      <c r="H457" s="112" t="s">
        <v>249</v>
      </c>
      <c r="I457" s="50">
        <v>20</v>
      </c>
      <c r="J457" s="413">
        <v>30</v>
      </c>
      <c r="K457" s="51">
        <v>27.8</v>
      </c>
    </row>
    <row r="458" spans="1:11" ht="12.75">
      <c r="A458" s="175"/>
      <c r="B458" s="40">
        <v>632</v>
      </c>
      <c r="C458" s="40"/>
      <c r="D458" s="34" t="s">
        <v>91</v>
      </c>
      <c r="E458" s="75"/>
      <c r="F458" s="48"/>
      <c r="G458" s="112"/>
      <c r="H458" s="112"/>
      <c r="I458" s="37">
        <v>80</v>
      </c>
      <c r="J458" s="413"/>
      <c r="K458" s="51"/>
    </row>
    <row r="459" spans="1:11" ht="12.75">
      <c r="A459" s="175"/>
      <c r="B459" s="55">
        <v>632003</v>
      </c>
      <c r="C459" s="55"/>
      <c r="D459" s="46" t="s">
        <v>250</v>
      </c>
      <c r="E459" s="75"/>
      <c r="F459" s="48"/>
      <c r="G459" s="112"/>
      <c r="H459" s="112" t="s">
        <v>249</v>
      </c>
      <c r="I459" s="50">
        <v>80</v>
      </c>
      <c r="J459" s="413">
        <v>55</v>
      </c>
      <c r="K459" s="51">
        <v>26.78</v>
      </c>
    </row>
    <row r="460" spans="1:11" ht="12.75">
      <c r="A460" s="175"/>
      <c r="B460" s="33">
        <v>637</v>
      </c>
      <c r="C460" s="55"/>
      <c r="D460" s="66" t="s">
        <v>69</v>
      </c>
      <c r="E460" s="75"/>
      <c r="F460" s="48"/>
      <c r="G460" s="112"/>
      <c r="H460" s="112"/>
      <c r="I460" s="37">
        <v>100</v>
      </c>
      <c r="J460" s="413"/>
      <c r="K460" s="51"/>
    </row>
    <row r="461" spans="1:11" ht="12.75" hidden="1">
      <c r="A461" s="175"/>
      <c r="B461" s="55">
        <v>637012</v>
      </c>
      <c r="C461" s="55"/>
      <c r="D461" s="46" t="s">
        <v>235</v>
      </c>
      <c r="E461" s="75"/>
      <c r="F461" s="48"/>
      <c r="G461" s="112"/>
      <c r="H461" s="112" t="s">
        <v>249</v>
      </c>
      <c r="I461" s="50">
        <v>14</v>
      </c>
      <c r="J461" s="413"/>
      <c r="K461" s="51"/>
    </row>
    <row r="462" spans="1:12" ht="12.75">
      <c r="A462" s="175"/>
      <c r="B462" s="55">
        <v>637016</v>
      </c>
      <c r="C462" s="55"/>
      <c r="D462" s="46" t="s">
        <v>236</v>
      </c>
      <c r="E462" s="75"/>
      <c r="F462" s="48"/>
      <c r="G462" s="177"/>
      <c r="H462" s="112" t="s">
        <v>249</v>
      </c>
      <c r="I462" s="50">
        <v>100</v>
      </c>
      <c r="J462" s="413">
        <v>100</v>
      </c>
      <c r="K462" s="51">
        <v>87.46</v>
      </c>
      <c r="L462" s="38"/>
    </row>
    <row r="463" spans="1:11" ht="95.25" hidden="1">
      <c r="A463" s="175" t="s">
        <v>237</v>
      </c>
      <c r="B463" s="55" t="s">
        <v>251</v>
      </c>
      <c r="C463" s="164" t="s">
        <v>238</v>
      </c>
      <c r="D463" s="75">
        <v>600</v>
      </c>
      <c r="E463" s="48">
        <f>D463/30.126</f>
        <v>19.91635132443736</v>
      </c>
      <c r="F463" s="53">
        <v>600</v>
      </c>
      <c r="G463" s="50"/>
      <c r="H463" s="50"/>
      <c r="I463" s="50"/>
      <c r="J463" s="413"/>
      <c r="K463" s="51"/>
    </row>
    <row r="464" spans="1:11" ht="33.75" hidden="1">
      <c r="A464" s="175"/>
      <c r="B464" s="55">
        <v>633009</v>
      </c>
      <c r="C464" s="165" t="s">
        <v>239</v>
      </c>
      <c r="D464" s="75"/>
      <c r="E464" s="48"/>
      <c r="F464" s="112"/>
      <c r="G464" s="50">
        <v>500</v>
      </c>
      <c r="H464" s="184"/>
      <c r="I464" s="184"/>
      <c r="J464" s="413"/>
      <c r="K464" s="51"/>
    </row>
    <row r="465" spans="1:11" ht="56.25" hidden="1">
      <c r="A465" s="175"/>
      <c r="B465" s="55">
        <v>637006</v>
      </c>
      <c r="C465" s="165" t="s">
        <v>240</v>
      </c>
      <c r="D465" s="75"/>
      <c r="E465" s="48"/>
      <c r="F465" s="112"/>
      <c r="G465" s="50">
        <v>3860</v>
      </c>
      <c r="H465" s="50"/>
      <c r="I465" s="50"/>
      <c r="J465" s="413"/>
      <c r="K465" s="51"/>
    </row>
    <row r="466" spans="1:11" ht="22.5" hidden="1">
      <c r="A466" s="175"/>
      <c r="B466" s="55">
        <v>637014</v>
      </c>
      <c r="C466" s="165" t="s">
        <v>242</v>
      </c>
      <c r="D466" s="75"/>
      <c r="E466" s="48"/>
      <c r="F466" s="112"/>
      <c r="G466" s="50">
        <v>1000</v>
      </c>
      <c r="H466" s="50"/>
      <c r="I466" s="50"/>
      <c r="J466" s="413"/>
      <c r="K466" s="51"/>
    </row>
    <row r="467" spans="1:11" ht="45" hidden="1">
      <c r="A467" s="179"/>
      <c r="B467" s="126">
        <v>642014</v>
      </c>
      <c r="C467" s="181" t="s">
        <v>252</v>
      </c>
      <c r="D467" s="182">
        <v>5</v>
      </c>
      <c r="E467" s="183">
        <f>D467/30.126</f>
        <v>0.16596959437031136</v>
      </c>
      <c r="F467" s="177">
        <v>5</v>
      </c>
      <c r="G467" s="184">
        <v>1000</v>
      </c>
      <c r="H467" s="184"/>
      <c r="I467" s="184"/>
      <c r="J467" s="430"/>
      <c r="K467" s="51"/>
    </row>
    <row r="468" spans="1:11" s="149" customFormat="1" ht="15">
      <c r="A468" s="193"/>
      <c r="B468" s="194"/>
      <c r="C468" s="195"/>
      <c r="D468" s="196" t="s">
        <v>0</v>
      </c>
      <c r="E468" s="197" t="e">
        <f>D468/30.126</f>
        <v>#VALUE!</v>
      </c>
      <c r="F468" s="198">
        <v>5</v>
      </c>
      <c r="G468" s="199"/>
      <c r="H468" s="199"/>
      <c r="I468" s="200">
        <v>215307</v>
      </c>
      <c r="J468" s="201">
        <v>239756</v>
      </c>
      <c r="K468" s="202">
        <v>200585.53</v>
      </c>
    </row>
    <row r="469" ht="12.75">
      <c r="J469" s="422"/>
    </row>
    <row r="470" spans="1:11" s="149" customFormat="1" ht="12.75">
      <c r="A470" s="110" t="s">
        <v>218</v>
      </c>
      <c r="B470" s="25"/>
      <c r="C470" s="160"/>
      <c r="D470" s="161" t="s">
        <v>0</v>
      </c>
      <c r="E470" s="133"/>
      <c r="F470" s="134"/>
      <c r="G470" s="122"/>
      <c r="H470" s="122" t="s">
        <v>219</v>
      </c>
      <c r="I470" s="30">
        <v>233413</v>
      </c>
      <c r="J470" s="30">
        <v>237714</v>
      </c>
      <c r="K470" s="31">
        <v>234871.46</v>
      </c>
    </row>
    <row r="471" spans="1:11" s="149" customFormat="1" ht="12.75">
      <c r="A471" s="533"/>
      <c r="B471" s="534"/>
      <c r="C471" s="535"/>
      <c r="D471" s="536" t="s">
        <v>483</v>
      </c>
      <c r="E471" s="537"/>
      <c r="F471" s="538"/>
      <c r="G471" s="539"/>
      <c r="H471" s="539"/>
      <c r="I471" s="540"/>
      <c r="J471" s="541">
        <v>3815</v>
      </c>
      <c r="K471" s="542">
        <v>3300</v>
      </c>
    </row>
    <row r="472" spans="1:11" ht="21.75">
      <c r="A472" s="44"/>
      <c r="B472" s="162" t="s">
        <v>220</v>
      </c>
      <c r="C472" s="163"/>
      <c r="D472" s="164" t="s">
        <v>221</v>
      </c>
      <c r="E472" s="75"/>
      <c r="F472" s="48"/>
      <c r="G472" s="112"/>
      <c r="H472" s="112" t="s">
        <v>223</v>
      </c>
      <c r="I472" s="50">
        <v>54000</v>
      </c>
      <c r="J472" s="413">
        <v>55420</v>
      </c>
      <c r="K472" s="51">
        <v>58001.84</v>
      </c>
    </row>
    <row r="473" spans="1:11" ht="21.75">
      <c r="A473" s="44"/>
      <c r="B473" s="162"/>
      <c r="C473" s="163"/>
      <c r="D473" s="164" t="s">
        <v>481</v>
      </c>
      <c r="E473" s="75"/>
      <c r="F473" s="48"/>
      <c r="G473" s="112"/>
      <c r="H473" s="112"/>
      <c r="I473" s="50">
        <v>1000</v>
      </c>
      <c r="J473" s="413">
        <v>1356</v>
      </c>
      <c r="K473" s="51"/>
    </row>
    <row r="474" spans="1:11" ht="12.75">
      <c r="A474" s="44"/>
      <c r="B474" s="162"/>
      <c r="C474" s="163"/>
      <c r="D474" s="164" t="s">
        <v>458</v>
      </c>
      <c r="E474" s="75"/>
      <c r="F474" s="48"/>
      <c r="G474" s="112"/>
      <c r="H474" s="112" t="s">
        <v>223</v>
      </c>
      <c r="I474" s="50">
        <v>1000</v>
      </c>
      <c r="J474" s="413">
        <v>1226</v>
      </c>
      <c r="K474" s="51"/>
    </row>
    <row r="475" spans="1:11" ht="12.75">
      <c r="A475" s="53"/>
      <c r="B475" s="33" t="s">
        <v>226</v>
      </c>
      <c r="C475" s="166"/>
      <c r="D475" s="164" t="s">
        <v>224</v>
      </c>
      <c r="E475" s="75"/>
      <c r="F475" s="48"/>
      <c r="G475" s="35"/>
      <c r="H475" s="112" t="s">
        <v>228</v>
      </c>
      <c r="I475" s="50">
        <v>126240</v>
      </c>
      <c r="J475" s="413">
        <v>128600</v>
      </c>
      <c r="K475" s="51">
        <v>130831.82</v>
      </c>
    </row>
    <row r="476" spans="1:11" ht="12.75">
      <c r="A476" s="53"/>
      <c r="B476" s="33"/>
      <c r="C476" s="166"/>
      <c r="D476" s="164" t="s">
        <v>483</v>
      </c>
      <c r="E476" s="75"/>
      <c r="F476" s="48"/>
      <c r="G476" s="35"/>
      <c r="H476" s="112"/>
      <c r="I476" s="50"/>
      <c r="J476" s="413">
        <v>3815</v>
      </c>
      <c r="K476" s="51"/>
    </row>
    <row r="477" spans="1:11" ht="12.75">
      <c r="A477" s="53"/>
      <c r="B477" s="33"/>
      <c r="C477" s="166"/>
      <c r="D477" s="164" t="s">
        <v>482</v>
      </c>
      <c r="E477" s="75"/>
      <c r="F477" s="48"/>
      <c r="G477" s="35"/>
      <c r="H477" s="112"/>
      <c r="I477" s="50"/>
      <c r="J477" s="413">
        <v>709</v>
      </c>
      <c r="K477" s="51"/>
    </row>
    <row r="478" spans="1:11" ht="12.75">
      <c r="A478" s="53"/>
      <c r="B478" s="33" t="s">
        <v>226</v>
      </c>
      <c r="C478" s="166"/>
      <c r="D478" s="164" t="s">
        <v>253</v>
      </c>
      <c r="E478" s="75"/>
      <c r="F478" s="48"/>
      <c r="G478" s="35"/>
      <c r="H478" s="121" t="s">
        <v>228</v>
      </c>
      <c r="I478" s="50">
        <v>1873</v>
      </c>
      <c r="J478" s="413">
        <v>1863</v>
      </c>
      <c r="K478" s="51"/>
    </row>
    <row r="479" spans="1:11" ht="12.75">
      <c r="A479" s="53"/>
      <c r="B479" s="33" t="s">
        <v>226</v>
      </c>
      <c r="C479" s="166"/>
      <c r="D479" s="164" t="s">
        <v>420</v>
      </c>
      <c r="E479" s="75"/>
      <c r="F479" s="48"/>
      <c r="G479" s="35"/>
      <c r="H479" s="121"/>
      <c r="I479" s="50">
        <v>2400</v>
      </c>
      <c r="J479" s="413">
        <v>2460</v>
      </c>
      <c r="K479" s="51"/>
    </row>
    <row r="480" spans="1:11" ht="12.75">
      <c r="A480" s="53"/>
      <c r="B480" s="33" t="s">
        <v>226</v>
      </c>
      <c r="C480" s="166"/>
      <c r="D480" s="164" t="s">
        <v>254</v>
      </c>
      <c r="E480" s="75"/>
      <c r="F480" s="48"/>
      <c r="G480" s="35"/>
      <c r="H480" s="112" t="s">
        <v>241</v>
      </c>
      <c r="I480" s="50">
        <v>3000</v>
      </c>
      <c r="J480" s="413">
        <v>4181</v>
      </c>
      <c r="K480" s="51">
        <v>4181.45</v>
      </c>
    </row>
    <row r="481" spans="1:11" s="149" customFormat="1" ht="21.75">
      <c r="A481" s="53"/>
      <c r="B481" s="33" t="s">
        <v>255</v>
      </c>
      <c r="C481" s="166"/>
      <c r="D481" s="164" t="s">
        <v>256</v>
      </c>
      <c r="E481" s="75"/>
      <c r="F481" s="48"/>
      <c r="G481" s="35"/>
      <c r="H481" s="121" t="s">
        <v>257</v>
      </c>
      <c r="I481" s="50">
        <v>11780</v>
      </c>
      <c r="J481" s="413">
        <v>12280</v>
      </c>
      <c r="K481" s="51">
        <v>16738</v>
      </c>
    </row>
    <row r="482" spans="1:11" s="149" customFormat="1" ht="12.75">
      <c r="A482" s="53"/>
      <c r="B482" s="33"/>
      <c r="C482" s="166"/>
      <c r="D482" s="164" t="s">
        <v>258</v>
      </c>
      <c r="E482" s="75"/>
      <c r="F482" s="48"/>
      <c r="G482" s="35"/>
      <c r="H482" s="121" t="s">
        <v>257</v>
      </c>
      <c r="I482" s="50">
        <v>420</v>
      </c>
      <c r="J482" s="413">
        <v>426</v>
      </c>
      <c r="K482" s="51"/>
    </row>
    <row r="483" spans="1:11" s="149" customFormat="1" ht="21.75">
      <c r="A483" s="53"/>
      <c r="B483" s="162">
        <v>37020</v>
      </c>
      <c r="C483" s="163"/>
      <c r="D483" s="164" t="s">
        <v>384</v>
      </c>
      <c r="E483" s="75"/>
      <c r="F483" s="48"/>
      <c r="G483" s="35"/>
      <c r="H483" s="203" t="s">
        <v>259</v>
      </c>
      <c r="I483" s="50">
        <v>3520</v>
      </c>
      <c r="J483" s="413">
        <v>3240</v>
      </c>
      <c r="K483" s="51"/>
    </row>
    <row r="484" spans="1:11" s="149" customFormat="1" ht="12.75">
      <c r="A484" s="53"/>
      <c r="B484" s="162"/>
      <c r="C484" s="163"/>
      <c r="D484" s="164" t="s">
        <v>381</v>
      </c>
      <c r="E484" s="75"/>
      <c r="F484" s="48"/>
      <c r="G484" s="35"/>
      <c r="H484" s="55" t="s">
        <v>259</v>
      </c>
      <c r="I484" s="50">
        <v>680</v>
      </c>
      <c r="J484" s="413">
        <v>792</v>
      </c>
      <c r="K484" s="51"/>
    </row>
    <row r="485" spans="1:11" s="149" customFormat="1" ht="12.75">
      <c r="A485" s="53"/>
      <c r="B485" s="162">
        <v>37051</v>
      </c>
      <c r="C485" s="163"/>
      <c r="D485" s="164" t="s">
        <v>260</v>
      </c>
      <c r="E485" s="75"/>
      <c r="F485" s="48"/>
      <c r="G485" s="35"/>
      <c r="H485" s="112" t="s">
        <v>261</v>
      </c>
      <c r="I485" s="50">
        <v>2000</v>
      </c>
      <c r="J485" s="413">
        <v>1581</v>
      </c>
      <c r="K485" s="51"/>
    </row>
    <row r="486" spans="1:11" ht="32.25">
      <c r="A486" s="53"/>
      <c r="B486" s="33" t="s">
        <v>262</v>
      </c>
      <c r="C486" s="166"/>
      <c r="D486" s="164" t="s">
        <v>263</v>
      </c>
      <c r="E486" s="75"/>
      <c r="F486" s="48"/>
      <c r="G486" s="53"/>
      <c r="H486" s="204" t="s">
        <v>261</v>
      </c>
      <c r="I486" s="50">
        <v>25500</v>
      </c>
      <c r="J486" s="414">
        <v>23580</v>
      </c>
      <c r="K486" s="51">
        <v>25118.35</v>
      </c>
    </row>
    <row r="487" spans="1:11" s="149" customFormat="1" ht="12.75" hidden="1">
      <c r="A487" s="53"/>
      <c r="B487" s="55"/>
      <c r="C487" s="178"/>
      <c r="D487" s="165" t="s">
        <v>264</v>
      </c>
      <c r="E487" s="75"/>
      <c r="F487" s="48"/>
      <c r="G487" s="112"/>
      <c r="H487" s="112"/>
      <c r="I487" s="50"/>
      <c r="J487" s="413"/>
      <c r="K487" s="51"/>
    </row>
    <row r="488" spans="1:12" ht="15">
      <c r="A488" s="205" t="s">
        <v>265</v>
      </c>
      <c r="B488" s="206"/>
      <c r="C488" s="206"/>
      <c r="D488" s="207"/>
      <c r="E488" s="201">
        <f>SUM(E24+E103+E152+E170+E173+E188+E202+E211+E225+E252+E257+E281+E308+E342+E353+E367+E378+E423+E490+E499+E507+E469)</f>
        <v>3196</v>
      </c>
      <c r="F488" s="202">
        <f>E488/30.126</f>
        <v>106.08776472150302</v>
      </c>
      <c r="G488" s="201">
        <f>SUM(G24+G103+G152+G170+G173+G188+G202+G211+G225+G252+G257+G281+G308+G342+G353+G367+G378+G423+G469)</f>
        <v>1230</v>
      </c>
      <c r="H488" s="201"/>
      <c r="I488" s="200">
        <v>448720</v>
      </c>
      <c r="J488" s="201">
        <v>477470</v>
      </c>
      <c r="K488" s="202">
        <v>435456.99</v>
      </c>
      <c r="L488" s="149"/>
    </row>
    <row r="489" spans="1:11" ht="12.75">
      <c r="A489" s="53"/>
      <c r="B489" s="55"/>
      <c r="C489" s="178"/>
      <c r="D489" s="165"/>
      <c r="E489" s="75"/>
      <c r="F489" s="48"/>
      <c r="G489" s="112"/>
      <c r="H489" s="112"/>
      <c r="I489" s="50"/>
      <c r="J489" s="413"/>
      <c r="K489" s="51"/>
    </row>
    <row r="490" spans="1:11" ht="12.75">
      <c r="A490" s="11" t="s">
        <v>266</v>
      </c>
      <c r="B490" s="12"/>
      <c r="C490" s="12"/>
      <c r="D490" s="13"/>
      <c r="E490" s="14">
        <v>2009</v>
      </c>
      <c r="F490" s="15">
        <v>2009</v>
      </c>
      <c r="G490" s="16">
        <v>2010</v>
      </c>
      <c r="H490" s="16"/>
      <c r="I490" s="16">
        <v>2014</v>
      </c>
      <c r="J490" s="475">
        <v>2014</v>
      </c>
      <c r="K490" s="16">
        <v>2014</v>
      </c>
    </row>
    <row r="491" spans="1:11" ht="12.75" hidden="1">
      <c r="A491" s="53"/>
      <c r="B491" s="45"/>
      <c r="C491" s="176"/>
      <c r="D491" s="165"/>
      <c r="E491" s="75"/>
      <c r="F491" s="48"/>
      <c r="G491" s="112"/>
      <c r="H491" s="112"/>
      <c r="I491" s="50"/>
      <c r="J491" s="413"/>
      <c r="K491" s="51"/>
    </row>
    <row r="492" spans="1:11" s="149" customFormat="1" ht="12.75" hidden="1">
      <c r="A492" s="53"/>
      <c r="B492" s="45"/>
      <c r="C492" s="176"/>
      <c r="D492" s="165"/>
      <c r="E492" s="75"/>
      <c r="F492" s="48"/>
      <c r="G492" s="112"/>
      <c r="H492" s="112"/>
      <c r="I492" s="50"/>
      <c r="J492" s="413"/>
      <c r="K492" s="51"/>
    </row>
    <row r="493" spans="1:11" ht="12.75" hidden="1">
      <c r="A493" s="53"/>
      <c r="B493" s="45"/>
      <c r="C493" s="176"/>
      <c r="D493" s="165"/>
      <c r="E493" s="75"/>
      <c r="F493" s="48"/>
      <c r="G493" s="66"/>
      <c r="H493" s="66"/>
      <c r="I493" s="50"/>
      <c r="J493" s="419"/>
      <c r="K493" s="51"/>
    </row>
    <row r="494" spans="1:11" ht="12.75" hidden="1">
      <c r="A494" s="53"/>
      <c r="B494" s="45"/>
      <c r="C494" s="176"/>
      <c r="D494" s="165"/>
      <c r="E494" s="75"/>
      <c r="F494" s="48"/>
      <c r="G494" s="35"/>
      <c r="H494" s="35"/>
      <c r="I494" s="50"/>
      <c r="J494" s="420"/>
      <c r="K494" s="51"/>
    </row>
    <row r="495" spans="1:11" ht="12.75" hidden="1">
      <c r="A495" s="53"/>
      <c r="B495" s="45"/>
      <c r="C495" s="176"/>
      <c r="D495" s="165"/>
      <c r="E495" s="159"/>
      <c r="F495" s="48"/>
      <c r="G495" s="53"/>
      <c r="H495" s="53"/>
      <c r="I495" s="50"/>
      <c r="J495" s="414"/>
      <c r="K495" s="51"/>
    </row>
    <row r="496" spans="1:11" ht="12.75" hidden="1">
      <c r="A496" s="53"/>
      <c r="B496" s="45"/>
      <c r="C496" s="176"/>
      <c r="D496" s="165"/>
      <c r="E496" s="159"/>
      <c r="F496" s="48"/>
      <c r="G496" s="53"/>
      <c r="H496" s="53"/>
      <c r="I496" s="50"/>
      <c r="J496" s="414"/>
      <c r="K496" s="51"/>
    </row>
    <row r="497" spans="1:11" ht="12.75" hidden="1">
      <c r="A497" s="208"/>
      <c r="B497" s="209">
        <v>36561</v>
      </c>
      <c r="C497" s="210"/>
      <c r="D497" s="211"/>
      <c r="E497" s="212"/>
      <c r="F497" s="134"/>
      <c r="G497" s="95"/>
      <c r="H497" s="95"/>
      <c r="I497" s="213"/>
      <c r="J497" s="431"/>
      <c r="K497" s="96"/>
    </row>
    <row r="498" spans="1:11" ht="12.75" hidden="1">
      <c r="A498" s="42"/>
      <c r="B498" s="40"/>
      <c r="C498" s="214"/>
      <c r="D498" s="164"/>
      <c r="E498" s="159"/>
      <c r="F498" s="48"/>
      <c r="G498" s="53"/>
      <c r="H498" s="53"/>
      <c r="I498" s="50"/>
      <c r="J498" s="414"/>
      <c r="K498" s="51"/>
    </row>
    <row r="499" spans="1:11" ht="12.75" hidden="1">
      <c r="A499" s="53"/>
      <c r="B499" s="55"/>
      <c r="C499" s="178"/>
      <c r="D499" s="165"/>
      <c r="E499" s="159"/>
      <c r="F499" s="48"/>
      <c r="G499" s="53"/>
      <c r="H499" s="53"/>
      <c r="I499" s="50"/>
      <c r="J499" s="414"/>
      <c r="K499" s="51"/>
    </row>
    <row r="500" spans="1:11" ht="12.75" hidden="1">
      <c r="A500" s="53"/>
      <c r="B500" s="45"/>
      <c r="C500" s="176"/>
      <c r="D500" s="165"/>
      <c r="E500" s="159"/>
      <c r="F500" s="48"/>
      <c r="G500" s="53"/>
      <c r="H500" s="53"/>
      <c r="I500" s="50"/>
      <c r="J500" s="414"/>
      <c r="K500" s="51"/>
    </row>
    <row r="501" ht="12.75" hidden="1">
      <c r="J501" s="422"/>
    </row>
    <row r="502" spans="10:15" ht="12.75" hidden="1">
      <c r="J502" s="422"/>
      <c r="O502" s="7"/>
    </row>
    <row r="503" spans="1:15" ht="15" hidden="1">
      <c r="A503" s="44"/>
      <c r="B503" s="55">
        <v>718004</v>
      </c>
      <c r="C503" s="178"/>
      <c r="D503" s="165" t="s">
        <v>267</v>
      </c>
      <c r="E503" s="54"/>
      <c r="F503" s="48"/>
      <c r="G503" s="115"/>
      <c r="H503" s="115"/>
      <c r="I503" s="54"/>
      <c r="J503" s="414"/>
      <c r="K503" s="51"/>
      <c r="M503" s="215"/>
      <c r="O503" s="215"/>
    </row>
    <row r="504" spans="1:11" ht="12.75" hidden="1">
      <c r="A504" s="110"/>
      <c r="B504" s="25"/>
      <c r="C504" s="160"/>
      <c r="D504" s="161"/>
      <c r="E504" s="29"/>
      <c r="F504" s="28"/>
      <c r="G504" s="29"/>
      <c r="H504" s="29"/>
      <c r="I504" s="79"/>
      <c r="J504" s="416"/>
      <c r="K504" s="31"/>
    </row>
    <row r="505" spans="1:11" ht="12.75" hidden="1">
      <c r="A505" s="110"/>
      <c r="B505" s="25"/>
      <c r="C505" s="160"/>
      <c r="D505" s="161"/>
      <c r="E505" s="29"/>
      <c r="F505" s="28"/>
      <c r="G505" s="29"/>
      <c r="H505" s="29"/>
      <c r="I505" s="79"/>
      <c r="J505" s="416"/>
      <c r="K505" s="31"/>
    </row>
    <row r="506" spans="1:11" ht="12.75" hidden="1">
      <c r="A506" s="91"/>
      <c r="B506" s="55"/>
      <c r="C506" s="178"/>
      <c r="D506" s="165"/>
      <c r="E506" s="49"/>
      <c r="F506" s="48"/>
      <c r="G506" s="115"/>
      <c r="H506" s="112"/>
      <c r="I506" s="54"/>
      <c r="J506" s="414"/>
      <c r="K506" s="51"/>
    </row>
    <row r="507" spans="1:11" ht="12.75" hidden="1">
      <c r="A507" s="91"/>
      <c r="B507" s="55"/>
      <c r="C507" s="178"/>
      <c r="D507" s="165"/>
      <c r="E507" s="49"/>
      <c r="F507" s="48"/>
      <c r="G507" s="112"/>
      <c r="H507" s="112"/>
      <c r="I507" s="54"/>
      <c r="J507" s="414"/>
      <c r="K507" s="51"/>
    </row>
    <row r="508" spans="1:11" ht="12.75" hidden="1">
      <c r="A508" s="110"/>
      <c r="B508" s="25"/>
      <c r="C508" s="160"/>
      <c r="D508" s="161"/>
      <c r="E508" s="95"/>
      <c r="F508" s="134"/>
      <c r="G508" s="29"/>
      <c r="H508" s="29"/>
      <c r="I508" s="95"/>
      <c r="J508" s="431"/>
      <c r="K508" s="96"/>
    </row>
    <row r="509" spans="1:11" ht="12.75" hidden="1">
      <c r="A509" s="44"/>
      <c r="B509" s="55"/>
      <c r="C509" s="178"/>
      <c r="D509" s="165"/>
      <c r="E509" s="54"/>
      <c r="F509" s="48"/>
      <c r="G509" s="54"/>
      <c r="H509" s="54"/>
      <c r="I509" s="54"/>
      <c r="J509" s="414"/>
      <c r="K509" s="51"/>
    </row>
    <row r="510" spans="1:11" ht="12.75" hidden="1">
      <c r="A510" s="44"/>
      <c r="B510" s="55"/>
      <c r="C510" s="178"/>
      <c r="D510" s="165"/>
      <c r="E510" s="54"/>
      <c r="F510" s="48"/>
      <c r="G510" s="54"/>
      <c r="H510" s="54"/>
      <c r="I510" s="54"/>
      <c r="J510" s="414"/>
      <c r="K510" s="51"/>
    </row>
    <row r="511" spans="1:11" ht="12.75" hidden="1">
      <c r="A511" s="44"/>
      <c r="B511" s="55"/>
      <c r="C511" s="178"/>
      <c r="D511" s="165"/>
      <c r="E511" s="54"/>
      <c r="F511" s="48"/>
      <c r="G511" s="54"/>
      <c r="H511" s="54"/>
      <c r="I511" s="54"/>
      <c r="J511" s="414"/>
      <c r="K511" s="51"/>
    </row>
    <row r="512" spans="1:11" ht="12.75" hidden="1">
      <c r="A512" s="44"/>
      <c r="B512" s="55"/>
      <c r="C512" s="178"/>
      <c r="D512" s="165"/>
      <c r="E512" s="54"/>
      <c r="F512" s="48"/>
      <c r="G512" s="54"/>
      <c r="H512" s="54"/>
      <c r="I512" s="54"/>
      <c r="J512" s="414"/>
      <c r="K512" s="51"/>
    </row>
    <row r="513" spans="1:11" ht="12.75" hidden="1">
      <c r="A513" s="44"/>
      <c r="B513" s="55"/>
      <c r="C513" s="178"/>
      <c r="D513" s="165"/>
      <c r="E513" s="54"/>
      <c r="F513" s="48"/>
      <c r="G513" s="54"/>
      <c r="H513" s="54"/>
      <c r="I513" s="54"/>
      <c r="J513" s="414"/>
      <c r="K513" s="51"/>
    </row>
    <row r="514" spans="1:29" s="221" customFormat="1" ht="33.75" hidden="1">
      <c r="A514" s="216" t="s">
        <v>268</v>
      </c>
      <c r="B514"/>
      <c r="C514"/>
      <c r="D514" s="172"/>
      <c r="E514" s="173"/>
      <c r="F514" s="217" t="s">
        <v>269</v>
      </c>
      <c r="G514" s="218"/>
      <c r="H514" s="219" t="s">
        <v>170</v>
      </c>
      <c r="I514" s="171">
        <v>5000</v>
      </c>
      <c r="J514" s="432"/>
      <c r="K514" s="174"/>
      <c r="L514" s="220"/>
      <c r="M514" s="220"/>
      <c r="N514" s="220"/>
      <c r="O514" s="220"/>
      <c r="P514" s="220"/>
      <c r="Q514" s="220"/>
      <c r="R514" s="220"/>
      <c r="S514" s="220"/>
      <c r="T514" s="220"/>
      <c r="U514" s="220"/>
      <c r="V514" s="220"/>
      <c r="W514" s="220"/>
      <c r="X514" s="220"/>
      <c r="Y514" s="220"/>
      <c r="Z514" s="220"/>
      <c r="AA514" s="220"/>
      <c r="AB514" s="220"/>
      <c r="AC514" s="220"/>
    </row>
    <row r="515" spans="1:11" ht="33.75" hidden="1">
      <c r="A515" s="44"/>
      <c r="B515" s="44"/>
      <c r="C515" s="55">
        <v>711001</v>
      </c>
      <c r="D515" s="178"/>
      <c r="E515" s="165" t="s">
        <v>270</v>
      </c>
      <c r="F515" s="54"/>
      <c r="G515" s="48"/>
      <c r="H515" s="54"/>
      <c r="I515" s="54"/>
      <c r="J515" s="414"/>
      <c r="K515" s="51"/>
    </row>
    <row r="516" spans="1:11" ht="12.75" hidden="1">
      <c r="A516" s="110" t="s">
        <v>271</v>
      </c>
      <c r="B516" s="25"/>
      <c r="C516" s="160"/>
      <c r="D516" s="161"/>
      <c r="E516" s="79" t="e">
        <f>SUM(E523:E536)</f>
        <v>#VALUE!</v>
      </c>
      <c r="F516" s="28" t="e">
        <f>E516/30.126</f>
        <v>#VALUE!</v>
      </c>
      <c r="G516" s="79"/>
      <c r="H516" s="79" t="s">
        <v>170</v>
      </c>
      <c r="I516" s="79">
        <v>5000</v>
      </c>
      <c r="J516" s="416"/>
      <c r="K516" s="31"/>
    </row>
    <row r="517" spans="1:15" ht="12.75" hidden="1">
      <c r="A517" s="44"/>
      <c r="B517" s="55">
        <v>717003</v>
      </c>
      <c r="C517" s="178"/>
      <c r="D517" s="165" t="s">
        <v>270</v>
      </c>
      <c r="E517" s="54"/>
      <c r="F517" s="48"/>
      <c r="G517" s="54"/>
      <c r="H517" s="222" t="s">
        <v>170</v>
      </c>
      <c r="I517" s="54">
        <v>5000</v>
      </c>
      <c r="J517" s="414">
        <v>5000</v>
      </c>
      <c r="K517" s="51"/>
      <c r="L517" s="445"/>
      <c r="O517" s="131"/>
    </row>
    <row r="518" spans="1:11" ht="12.75" hidden="1">
      <c r="A518" s="44"/>
      <c r="B518" s="55">
        <v>711001</v>
      </c>
      <c r="C518" s="178"/>
      <c r="D518" s="165" t="s">
        <v>270</v>
      </c>
      <c r="E518" s="54"/>
      <c r="F518" s="48"/>
      <c r="G518" s="54"/>
      <c r="H518" s="54" t="s">
        <v>170</v>
      </c>
      <c r="I518" s="54">
        <v>10216</v>
      </c>
      <c r="J518" s="414">
        <v>0</v>
      </c>
      <c r="K518" s="51">
        <v>0</v>
      </c>
    </row>
    <row r="519" spans="1:11" ht="12.75" hidden="1">
      <c r="A519" s="110" t="s">
        <v>272</v>
      </c>
      <c r="B519" s="25"/>
      <c r="C519" s="160"/>
      <c r="D519" s="161"/>
      <c r="E519" s="95"/>
      <c r="F519" s="134"/>
      <c r="G519" s="95"/>
      <c r="H519" s="79" t="s">
        <v>170</v>
      </c>
      <c r="I519" s="79">
        <v>28343</v>
      </c>
      <c r="J519" s="431"/>
      <c r="K519" s="96"/>
    </row>
    <row r="520" spans="1:11" ht="12.75" hidden="1">
      <c r="A520" s="44"/>
      <c r="B520" s="55">
        <v>717003</v>
      </c>
      <c r="C520" s="178"/>
      <c r="D520" s="165" t="s">
        <v>273</v>
      </c>
      <c r="E520" s="54"/>
      <c r="F520" s="48"/>
      <c r="G520" s="54"/>
      <c r="H520" s="54" t="s">
        <v>170</v>
      </c>
      <c r="I520" s="54">
        <v>28343</v>
      </c>
      <c r="J520" s="414">
        <v>28343</v>
      </c>
      <c r="K520" s="51">
        <v>17710</v>
      </c>
    </row>
    <row r="521" spans="1:11" ht="12.75" hidden="1">
      <c r="A521" s="44"/>
      <c r="B521" s="55">
        <v>723002</v>
      </c>
      <c r="C521" s="178"/>
      <c r="D521" s="165" t="s">
        <v>274</v>
      </c>
      <c r="E521" s="54"/>
      <c r="F521" s="48"/>
      <c r="G521" s="54"/>
      <c r="H521" s="54"/>
      <c r="I521" s="54"/>
      <c r="J521" s="414"/>
      <c r="K521" s="51"/>
    </row>
    <row r="522" spans="1:11" ht="12.75" hidden="1">
      <c r="A522"/>
      <c r="B522"/>
      <c r="C522"/>
      <c r="D522"/>
      <c r="E522"/>
      <c r="F522"/>
      <c r="G522"/>
      <c r="H522"/>
      <c r="I522"/>
      <c r="J522" s="433"/>
      <c r="K522"/>
    </row>
    <row r="523" spans="1:11" ht="12.75" hidden="1">
      <c r="A523"/>
      <c r="B523"/>
      <c r="C523"/>
      <c r="D523"/>
      <c r="E523"/>
      <c r="F523"/>
      <c r="G523"/>
      <c r="H523"/>
      <c r="I523"/>
      <c r="J523" s="433"/>
      <c r="K523"/>
    </row>
    <row r="524" spans="1:11" ht="12.75" hidden="1">
      <c r="A524" s="44"/>
      <c r="B524" s="55">
        <v>716</v>
      </c>
      <c r="C524" s="178"/>
      <c r="D524" s="165" t="s">
        <v>275</v>
      </c>
      <c r="E524" s="49">
        <v>40</v>
      </c>
      <c r="F524" s="48">
        <f>E524/30.126</f>
        <v>1.327756754962491</v>
      </c>
      <c r="G524" s="54"/>
      <c r="H524" s="54"/>
      <c r="I524" s="54"/>
      <c r="J524" s="414"/>
      <c r="K524" s="51"/>
    </row>
    <row r="525" spans="1:11" ht="12.75">
      <c r="A525" s="506" t="s">
        <v>453</v>
      </c>
      <c r="B525" s="507" t="s">
        <v>454</v>
      </c>
      <c r="C525" s="508"/>
      <c r="D525" s="509"/>
      <c r="E525" s="49"/>
      <c r="F525" s="48"/>
      <c r="G525" s="54"/>
      <c r="H525" s="54"/>
      <c r="I525" s="497"/>
      <c r="J525" s="497"/>
      <c r="K525" s="499"/>
    </row>
    <row r="526" spans="2:11" ht="12.75">
      <c r="B526" s="45">
        <v>717001</v>
      </c>
      <c r="C526" s="166"/>
      <c r="D526" s="165" t="s">
        <v>421</v>
      </c>
      <c r="E526" s="42"/>
      <c r="F526" s="41"/>
      <c r="G526" s="42"/>
      <c r="H526" s="42" t="s">
        <v>170</v>
      </c>
      <c r="I526" s="53">
        <v>1036</v>
      </c>
      <c r="J526" s="53">
        <v>1036</v>
      </c>
      <c r="K526" s="51"/>
    </row>
    <row r="527" spans="1:11" ht="12.75">
      <c r="A527" s="510" t="s">
        <v>451</v>
      </c>
      <c r="B527" s="511"/>
      <c r="C527" s="508"/>
      <c r="D527" s="509"/>
      <c r="E527" s="529"/>
      <c r="F527" s="530"/>
      <c r="G527" s="497"/>
      <c r="H527" s="497"/>
      <c r="I527" s="501">
        <v>1036</v>
      </c>
      <c r="J527" s="501">
        <v>1036</v>
      </c>
      <c r="K527" s="499"/>
    </row>
    <row r="528" spans="1:11" ht="12.75">
      <c r="A528" s="66"/>
      <c r="B528" s="532">
        <v>716</v>
      </c>
      <c r="C528" s="505"/>
      <c r="D528" s="531" t="s">
        <v>479</v>
      </c>
      <c r="E528" s="52"/>
      <c r="F528" s="252"/>
      <c r="G528" s="76"/>
      <c r="H528" s="76"/>
      <c r="I528" s="76"/>
      <c r="J528" s="76">
        <v>8100</v>
      </c>
      <c r="K528" s="91">
        <v>8100</v>
      </c>
    </row>
    <row r="529" spans="1:11" ht="12.75">
      <c r="A529" s="66"/>
      <c r="B529" s="145">
        <v>717001</v>
      </c>
      <c r="D529" s="2" t="s">
        <v>480</v>
      </c>
      <c r="G529" s="1"/>
      <c r="H529" s="1"/>
      <c r="J529" s="2">
        <v>2550</v>
      </c>
      <c r="K529" s="51">
        <v>2550</v>
      </c>
    </row>
    <row r="530" spans="1:11" ht="12.75">
      <c r="A530" s="110" t="s">
        <v>164</v>
      </c>
      <c r="B530" s="25"/>
      <c r="C530" s="160"/>
      <c r="D530" s="161"/>
      <c r="E530" s="79" t="e">
        <f>SUM(E534:E539)</f>
        <v>#VALUE!</v>
      </c>
      <c r="F530" s="28" t="e">
        <f>E530/30.126</f>
        <v>#VALUE!</v>
      </c>
      <c r="G530" s="79"/>
      <c r="H530" s="79"/>
      <c r="I530" s="79">
        <v>15660</v>
      </c>
      <c r="J530" s="446">
        <v>10650</v>
      </c>
      <c r="K530" s="31">
        <v>10650</v>
      </c>
    </row>
    <row r="531" spans="1:12" ht="12.75">
      <c r="A531" s="66"/>
      <c r="B531" s="33">
        <v>717</v>
      </c>
      <c r="C531" s="166"/>
      <c r="D531" s="38"/>
      <c r="E531" s="42"/>
      <c r="F531" s="41"/>
      <c r="G531" s="42"/>
      <c r="H531" s="42" t="s">
        <v>170</v>
      </c>
      <c r="I531" s="38"/>
      <c r="J531" s="42"/>
      <c r="K531" s="90"/>
      <c r="L531" s="445"/>
    </row>
    <row r="532" spans="1:11" ht="12.75">
      <c r="A532" s="66"/>
      <c r="B532" s="145">
        <v>717001</v>
      </c>
      <c r="D532" s="2" t="s">
        <v>456</v>
      </c>
      <c r="G532" s="1"/>
      <c r="H532" s="1"/>
      <c r="J532" s="2">
        <v>361637</v>
      </c>
      <c r="K532" s="90"/>
    </row>
    <row r="533" spans="1:11" ht="12.75">
      <c r="A533" s="66"/>
      <c r="B533" s="45">
        <v>711001</v>
      </c>
      <c r="C533" s="166"/>
      <c r="D533" s="165" t="s">
        <v>452</v>
      </c>
      <c r="E533" s="42"/>
      <c r="F533" s="41"/>
      <c r="G533" s="42"/>
      <c r="H533" s="42"/>
      <c r="I533" s="53"/>
      <c r="J533" s="53">
        <v>5715</v>
      </c>
      <c r="K533" s="90">
        <v>5715</v>
      </c>
    </row>
    <row r="534" spans="1:12" ht="12.75">
      <c r="A534" s="44"/>
      <c r="B534" s="55">
        <v>717</v>
      </c>
      <c r="C534" s="178"/>
      <c r="D534" s="165" t="s">
        <v>270</v>
      </c>
      <c r="E534" s="53"/>
      <c r="F534" s="57"/>
      <c r="G534" s="53"/>
      <c r="H534" s="53" t="s">
        <v>170</v>
      </c>
      <c r="I534" s="42">
        <v>14624</v>
      </c>
      <c r="J534" s="42">
        <v>367352</v>
      </c>
      <c r="K534" s="90">
        <v>5715</v>
      </c>
      <c r="L534" s="445"/>
    </row>
    <row r="535" spans="1:11" ht="12.75" hidden="1">
      <c r="A535" s="44"/>
      <c r="B535" s="55">
        <v>717003</v>
      </c>
      <c r="C535" s="178"/>
      <c r="D535" s="165" t="s">
        <v>276</v>
      </c>
      <c r="E535" s="54"/>
      <c r="F535" s="48"/>
      <c r="G535" s="54"/>
      <c r="H535" s="54"/>
      <c r="I535" s="54">
        <v>93565</v>
      </c>
      <c r="J535" s="414"/>
      <c r="K535" s="51"/>
    </row>
    <row r="536" spans="1:11" ht="12.75" hidden="1">
      <c r="A536" s="44"/>
      <c r="B536" s="55" t="s">
        <v>277</v>
      </c>
      <c r="C536" s="178"/>
      <c r="D536" s="165" t="s">
        <v>278</v>
      </c>
      <c r="E536" s="54"/>
      <c r="F536" s="48"/>
      <c r="G536" s="54"/>
      <c r="H536" s="54"/>
      <c r="I536" s="54"/>
      <c r="J536" s="414"/>
      <c r="K536" s="51"/>
    </row>
    <row r="537" spans="1:12" ht="15">
      <c r="A537" s="223" t="s">
        <v>279</v>
      </c>
      <c r="B537" s="224"/>
      <c r="C537" s="225"/>
      <c r="D537" s="226"/>
      <c r="E537" s="227" t="e">
        <f>SUM("#REF!+#REF!+#REF!+#REF!+#REF!+#REF!+#REF!+#REF!+#REF!+E361+E365+E373+E376)")</f>
        <v>#VALUE!</v>
      </c>
      <c r="F537" s="228" t="e">
        <f>E537/30.126</f>
        <v>#VALUE!</v>
      </c>
      <c r="G537" s="227" t="e">
        <f>SUM("#REF!+#REF!+#REF!+#REF!+#REF!+#REF!+#REF!+#REF!+G361+G365+G373+G376)")</f>
        <v>#VALUE!</v>
      </c>
      <c r="H537" s="227" t="s">
        <v>170</v>
      </c>
      <c r="I537" s="229">
        <v>15660</v>
      </c>
      <c r="J537" s="205">
        <v>379326</v>
      </c>
      <c r="K537" s="202">
        <v>16653</v>
      </c>
      <c r="L537" s="445"/>
    </row>
    <row r="538" spans="1:11" ht="12.75">
      <c r="A538" s="230"/>
      <c r="B538" s="230"/>
      <c r="C538" s="230"/>
      <c r="D538" s="230"/>
      <c r="E538" s="230"/>
      <c r="F538" s="231"/>
      <c r="G538" s="232"/>
      <c r="H538" s="232"/>
      <c r="I538" s="230"/>
      <c r="J538" s="434"/>
      <c r="K538" s="231"/>
    </row>
    <row r="539" spans="1:11" ht="12.75">
      <c r="A539" s="233" t="s">
        <v>280</v>
      </c>
      <c r="B539" s="234"/>
      <c r="C539" s="235"/>
      <c r="D539" s="236"/>
      <c r="E539" s="237"/>
      <c r="F539" s="238"/>
      <c r="G539" s="239"/>
      <c r="H539" s="239"/>
      <c r="I539" s="476">
        <v>2014</v>
      </c>
      <c r="J539" s="477">
        <v>2014</v>
      </c>
      <c r="K539" s="478">
        <v>2014</v>
      </c>
    </row>
    <row r="540" spans="1:11" ht="12.75">
      <c r="A540" s="79" t="s">
        <v>107</v>
      </c>
      <c r="B540" s="79"/>
      <c r="C540" s="79"/>
      <c r="D540" s="79"/>
      <c r="E540" s="240"/>
      <c r="F540" s="134"/>
      <c r="G540" s="95"/>
      <c r="H540" s="219" t="s">
        <v>6</v>
      </c>
      <c r="I540" s="79">
        <v>5400</v>
      </c>
      <c r="J540" s="446"/>
      <c r="K540" s="96"/>
    </row>
    <row r="541" spans="1:11" ht="12.75">
      <c r="A541" s="241"/>
      <c r="B541" s="45">
        <v>821</v>
      </c>
      <c r="C541" s="176"/>
      <c r="D541" s="53" t="s">
        <v>281</v>
      </c>
      <c r="E541" s="242"/>
      <c r="F541" s="57"/>
      <c r="G541" s="53"/>
      <c r="H541" s="69" t="s">
        <v>6</v>
      </c>
      <c r="I541" s="50">
        <v>5400</v>
      </c>
      <c r="J541" s="69">
        <v>5400</v>
      </c>
      <c r="K541" s="91">
        <v>5400</v>
      </c>
    </row>
    <row r="542" spans="1:11" ht="12.75">
      <c r="A542" s="241"/>
      <c r="B542" s="33">
        <v>821007</v>
      </c>
      <c r="C542" s="178"/>
      <c r="D542" s="165" t="s">
        <v>455</v>
      </c>
      <c r="E542" s="49"/>
      <c r="F542" s="48"/>
      <c r="G542" s="54"/>
      <c r="H542" s="54"/>
      <c r="I542" s="54"/>
      <c r="J542" s="414"/>
      <c r="K542" s="91"/>
    </row>
    <row r="543" spans="1:11" s="215" customFormat="1" ht="15" hidden="1">
      <c r="A543" s="53"/>
      <c r="B543" s="55" t="s">
        <v>282</v>
      </c>
      <c r="C543" s="178"/>
      <c r="D543" s="165" t="s">
        <v>283</v>
      </c>
      <c r="E543" s="47">
        <v>726</v>
      </c>
      <c r="F543" s="48">
        <f>E543/30.126</f>
        <v>24.09878510256921</v>
      </c>
      <c r="G543" s="112">
        <v>726</v>
      </c>
      <c r="H543" s="47"/>
      <c r="I543" s="51">
        <f>G543/30.126</f>
        <v>24.09878510256921</v>
      </c>
      <c r="J543" s="435">
        <v>726</v>
      </c>
      <c r="K543" s="51">
        <f>J543/30.126</f>
        <v>24.09878510256921</v>
      </c>
    </row>
    <row r="544" spans="1:11" ht="12.75" hidden="1">
      <c r="A544" s="53"/>
      <c r="B544" s="55" t="s">
        <v>284</v>
      </c>
      <c r="C544" s="178"/>
      <c r="D544" s="165" t="s">
        <v>285</v>
      </c>
      <c r="E544" s="47">
        <v>900</v>
      </c>
      <c r="F544" s="48">
        <f>E544/30.126</f>
        <v>29.874526986656043</v>
      </c>
      <c r="G544" s="112">
        <v>900</v>
      </c>
      <c r="H544" s="47"/>
      <c r="I544" s="51">
        <f>G544/30.126</f>
        <v>29.874526986656043</v>
      </c>
      <c r="J544" s="435">
        <v>900</v>
      </c>
      <c r="K544" s="51">
        <f>J544/30.126</f>
        <v>29.874526986656043</v>
      </c>
    </row>
    <row r="545" spans="1:11" ht="12.75" hidden="1">
      <c r="A545" s="53"/>
      <c r="B545" s="55" t="s">
        <v>286</v>
      </c>
      <c r="C545" s="178"/>
      <c r="D545" s="165" t="s">
        <v>287</v>
      </c>
      <c r="E545" s="47">
        <v>337</v>
      </c>
      <c r="F545" s="48">
        <f>E545/30.126</f>
        <v>11.186350660558984</v>
      </c>
      <c r="G545" s="112">
        <v>337</v>
      </c>
      <c r="H545" s="47"/>
      <c r="I545" s="51">
        <f>G545/30.126</f>
        <v>11.186350660558984</v>
      </c>
      <c r="J545" s="435">
        <v>337</v>
      </c>
      <c r="K545" s="243">
        <f>J545/30.126</f>
        <v>11.186350660558984</v>
      </c>
    </row>
    <row r="546" spans="1:11" ht="12.75" hidden="1">
      <c r="A546" s="117"/>
      <c r="B546" s="106">
        <v>821007</v>
      </c>
      <c r="C546" s="106"/>
      <c r="D546" s="46" t="s">
        <v>288</v>
      </c>
      <c r="E546" s="119">
        <v>1202</v>
      </c>
      <c r="F546" s="48">
        <f>E546/30.126</f>
        <v>39.899090486622846</v>
      </c>
      <c r="G546" s="49">
        <v>1202</v>
      </c>
      <c r="H546" s="119"/>
      <c r="I546" s="51">
        <f>G546/30.126</f>
        <v>39.899090486622846</v>
      </c>
      <c r="J546" s="435">
        <v>1202</v>
      </c>
      <c r="K546" s="91">
        <f>J546/30.126</f>
        <v>39.899090486622846</v>
      </c>
    </row>
    <row r="547" spans="1:11" ht="15">
      <c r="A547" s="244" t="s">
        <v>280</v>
      </c>
      <c r="B547" s="245"/>
      <c r="C547" s="246"/>
      <c r="D547" s="247"/>
      <c r="E547" s="248">
        <f>SUM(E542:E546)</f>
        <v>3165</v>
      </c>
      <c r="F547" s="249">
        <f>SUM(F542:F546)</f>
        <v>105.05875323640709</v>
      </c>
      <c r="G547" s="201">
        <f>SUM(G542:G546)</f>
        <v>3165</v>
      </c>
      <c r="H547" s="201"/>
      <c r="I547" s="202">
        <v>5400</v>
      </c>
      <c r="J547" s="201">
        <v>5400</v>
      </c>
      <c r="K547" s="202">
        <v>5400</v>
      </c>
    </row>
    <row r="548" spans="1:10" ht="12.75">
      <c r="A548" s="7"/>
      <c r="G548" s="250"/>
      <c r="H548" s="250"/>
      <c r="I548" s="38"/>
      <c r="J548" s="74"/>
    </row>
    <row r="549" spans="1:15" ht="12.75">
      <c r="A549" s="7"/>
      <c r="B549" s="7"/>
      <c r="C549" s="7"/>
      <c r="D549" s="7"/>
      <c r="E549" s="7"/>
      <c r="F549" s="251"/>
      <c r="G549" s="76"/>
      <c r="H549" s="76"/>
      <c r="I549" s="74"/>
      <c r="J549" s="74"/>
      <c r="O549" s="87"/>
    </row>
    <row r="550" spans="1:15" ht="12.75">
      <c r="A550" s="7"/>
      <c r="B550" s="7"/>
      <c r="C550" s="7"/>
      <c r="D550" s="7"/>
      <c r="E550" s="7"/>
      <c r="F550" s="7"/>
      <c r="G550" s="76"/>
      <c r="H550" s="76"/>
      <c r="I550" s="74"/>
      <c r="J550" s="74"/>
      <c r="O550" s="52"/>
    </row>
    <row r="551" spans="1:15" ht="12.75">
      <c r="A551" s="7"/>
      <c r="B551" s="7"/>
      <c r="C551" s="7"/>
      <c r="D551" s="7"/>
      <c r="E551" s="7"/>
      <c r="F551" s="7"/>
      <c r="G551" s="76"/>
      <c r="H551" s="76"/>
      <c r="I551" s="37" t="s">
        <v>427</v>
      </c>
      <c r="J551" s="490" t="s">
        <v>428</v>
      </c>
      <c r="K551" s="67" t="s">
        <v>429</v>
      </c>
      <c r="L551" s="320"/>
      <c r="O551" s="87"/>
    </row>
    <row r="552" spans="1:15" ht="15">
      <c r="A552" s="253" t="s">
        <v>289</v>
      </c>
      <c r="B552" s="254"/>
      <c r="C552" s="255"/>
      <c r="D552" s="256"/>
      <c r="E552" s="257"/>
      <c r="F552" s="258"/>
      <c r="G552" s="259"/>
      <c r="H552" s="259"/>
      <c r="I552" s="260">
        <v>2014</v>
      </c>
      <c r="J552" s="260">
        <v>2014</v>
      </c>
      <c r="K552" s="359">
        <v>2014</v>
      </c>
      <c r="O552" s="52"/>
    </row>
    <row r="553" spans="1:15" ht="14.25">
      <c r="A553" s="261" t="s">
        <v>290</v>
      </c>
      <c r="B553" s="262"/>
      <c r="C553" s="263"/>
      <c r="D553" s="264" t="s">
        <v>291</v>
      </c>
      <c r="E553" s="265">
        <v>11815</v>
      </c>
      <c r="F553" s="266">
        <f>E553/30.126</f>
        <v>392.1861514970457</v>
      </c>
      <c r="G553" s="267">
        <v>12190</v>
      </c>
      <c r="H553" s="267"/>
      <c r="I553" s="268">
        <v>448720</v>
      </c>
      <c r="J553" s="267">
        <v>477470</v>
      </c>
      <c r="K553" s="268">
        <v>435456.99</v>
      </c>
      <c r="O553" s="52"/>
    </row>
    <row r="554" spans="1:15" ht="14.25" hidden="1">
      <c r="A554" s="261"/>
      <c r="B554" s="262"/>
      <c r="C554" s="263"/>
      <c r="D554" s="264"/>
      <c r="E554" s="265"/>
      <c r="F554" s="266"/>
      <c r="G554" s="267"/>
      <c r="H554" s="267"/>
      <c r="I554" s="268"/>
      <c r="J554" s="267"/>
      <c r="K554" s="268"/>
      <c r="O554" s="52"/>
    </row>
    <row r="555" spans="1:15" ht="14.25" hidden="1">
      <c r="A555" s="261" t="s">
        <v>292</v>
      </c>
      <c r="B555" s="262"/>
      <c r="C555" s="263"/>
      <c r="D555" s="264"/>
      <c r="E555" s="265"/>
      <c r="F555" s="266"/>
      <c r="G555" s="267"/>
      <c r="H555" s="267"/>
      <c r="I555" s="268"/>
      <c r="J555" s="267"/>
      <c r="K555" s="268"/>
      <c r="O555" s="52"/>
    </row>
    <row r="556" spans="1:15" ht="14.25">
      <c r="A556" s="261" t="s">
        <v>293</v>
      </c>
      <c r="B556" s="262"/>
      <c r="C556" s="263"/>
      <c r="D556" s="264"/>
      <c r="E556" s="265">
        <v>84290</v>
      </c>
      <c r="F556" s="266">
        <f>E556/30.126</f>
        <v>2797.9154218947087</v>
      </c>
      <c r="G556" s="269">
        <v>900</v>
      </c>
      <c r="H556" s="269"/>
      <c r="I556" s="268">
        <v>15660</v>
      </c>
      <c r="J556" s="269">
        <v>383141</v>
      </c>
      <c r="K556" s="268">
        <v>19953</v>
      </c>
      <c r="O556" s="87"/>
    </row>
    <row r="557" spans="1:15" ht="14.25">
      <c r="A557" s="261" t="s">
        <v>294</v>
      </c>
      <c r="B557" s="262"/>
      <c r="C557" s="263"/>
      <c r="D557" s="264"/>
      <c r="E557" s="265">
        <v>4257</v>
      </c>
      <c r="F557" s="266">
        <f>E557/30.126</f>
        <v>141.30651264688308</v>
      </c>
      <c r="G557" s="265">
        <v>4257</v>
      </c>
      <c r="H557" s="265"/>
      <c r="I557" s="268">
        <v>5400</v>
      </c>
      <c r="J557" s="267">
        <v>5400</v>
      </c>
      <c r="K557" s="268">
        <v>5400</v>
      </c>
      <c r="O557" s="52"/>
    </row>
    <row r="558" spans="1:15" ht="15">
      <c r="A558" s="270" t="s">
        <v>295</v>
      </c>
      <c r="B558" s="271"/>
      <c r="C558" s="272"/>
      <c r="D558" s="273"/>
      <c r="E558" s="274">
        <f>E553+E556+E557</f>
        <v>100362</v>
      </c>
      <c r="F558" s="275">
        <f>E558/30.126</f>
        <v>3331.4080860386375</v>
      </c>
      <c r="G558" s="274">
        <f>SUM(G553:G557)</f>
        <v>17347</v>
      </c>
      <c r="H558" s="274"/>
      <c r="I558" s="276">
        <v>469780</v>
      </c>
      <c r="J558" s="274">
        <v>866011</v>
      </c>
      <c r="K558" s="276">
        <v>460809.99</v>
      </c>
      <c r="O558" s="52"/>
    </row>
    <row r="559" spans="1:15" ht="15">
      <c r="A559" s="277" t="s">
        <v>296</v>
      </c>
      <c r="B559" s="278"/>
      <c r="C559" s="279"/>
      <c r="D559" s="280"/>
      <c r="E559" s="281">
        <v>9287</v>
      </c>
      <c r="F559" s="282">
        <f>E559/30.126</f>
        <v>308.2719245834163</v>
      </c>
      <c r="G559" s="281">
        <v>9287</v>
      </c>
      <c r="H559" s="281"/>
      <c r="I559" s="283">
        <v>232913</v>
      </c>
      <c r="J559" s="281">
        <v>241529</v>
      </c>
      <c r="K559" s="283">
        <v>238171.46</v>
      </c>
      <c r="O559" s="52"/>
    </row>
    <row r="560" spans="1:15" ht="15" hidden="1">
      <c r="A560" s="270" t="s">
        <v>297</v>
      </c>
      <c r="B560" s="271"/>
      <c r="C560" s="272"/>
      <c r="D560" s="284"/>
      <c r="E560" s="285">
        <f>SUM(E558:E559)</f>
        <v>109649</v>
      </c>
      <c r="F560" s="286">
        <f>E560/30.126</f>
        <v>3639.680010622054</v>
      </c>
      <c r="G560" s="285">
        <f>SUM(G558:G559)</f>
        <v>26634</v>
      </c>
      <c r="H560" s="285"/>
      <c r="I560" s="287"/>
      <c r="J560" s="285"/>
      <c r="K560" s="287"/>
      <c r="O560" s="52"/>
    </row>
    <row r="561" spans="1:15" ht="14.25">
      <c r="A561" s="261" t="s">
        <v>298</v>
      </c>
      <c r="B561" s="262"/>
      <c r="C561" s="263"/>
      <c r="D561" s="264"/>
      <c r="E561" s="265">
        <v>26968</v>
      </c>
      <c r="F561" s="266">
        <v>895.19</v>
      </c>
      <c r="G561" s="265">
        <v>27506</v>
      </c>
      <c r="H561" s="265"/>
      <c r="I561" s="268">
        <v>465680</v>
      </c>
      <c r="J561" s="265">
        <v>835647</v>
      </c>
      <c r="K561" s="268">
        <v>484062.81</v>
      </c>
      <c r="O561" s="87"/>
    </row>
    <row r="562" spans="1:15" ht="14.25">
      <c r="A562" s="261" t="s">
        <v>299</v>
      </c>
      <c r="B562" s="262"/>
      <c r="C562" s="263"/>
      <c r="D562" s="264"/>
      <c r="E562" s="265">
        <v>18830</v>
      </c>
      <c r="F562" s="266">
        <f>E562/30.126</f>
        <v>625.0414923985926</v>
      </c>
      <c r="G562" s="265">
        <v>20</v>
      </c>
      <c r="H562" s="265"/>
      <c r="I562" s="268">
        <v>0</v>
      </c>
      <c r="J562" s="265">
        <v>3000</v>
      </c>
      <c r="K562" s="268">
        <v>7000</v>
      </c>
      <c r="L562" s="7"/>
      <c r="O562" s="52"/>
    </row>
    <row r="563" spans="1:15" ht="14.25">
      <c r="A563" s="261" t="s">
        <v>300</v>
      </c>
      <c r="B563" s="262"/>
      <c r="C563" s="263"/>
      <c r="D563" s="264"/>
      <c r="E563" s="265">
        <v>66073</v>
      </c>
      <c r="F563" s="266">
        <f>E563/30.126</f>
        <v>2193.2218017659166</v>
      </c>
      <c r="G563" s="265">
        <v>3500</v>
      </c>
      <c r="H563" s="265"/>
      <c r="I563" s="268">
        <v>0</v>
      </c>
      <c r="J563" s="265">
        <v>22630</v>
      </c>
      <c r="K563" s="268">
        <v>22627.31</v>
      </c>
      <c r="O563" s="52"/>
    </row>
    <row r="564" spans="1:15" ht="14.25">
      <c r="A564" s="261" t="s">
        <v>301</v>
      </c>
      <c r="B564" s="262"/>
      <c r="C564" s="263"/>
      <c r="D564" s="264"/>
      <c r="E564" s="265"/>
      <c r="F564" s="288"/>
      <c r="G564" s="265"/>
      <c r="H564" s="265"/>
      <c r="I564" s="289">
        <v>4100</v>
      </c>
      <c r="J564" s="265">
        <v>4734</v>
      </c>
      <c r="K564" s="289">
        <v>4733.21</v>
      </c>
      <c r="O564" s="87"/>
    </row>
    <row r="565" spans="1:15" ht="15">
      <c r="A565" s="270" t="s">
        <v>302</v>
      </c>
      <c r="B565" s="271"/>
      <c r="C565" s="272"/>
      <c r="D565" s="273"/>
      <c r="E565" s="285">
        <f>SUM(E561:E564)</f>
        <v>111871</v>
      </c>
      <c r="F565" s="286">
        <f>SUM(F561:F564)</f>
        <v>3713.4532941645093</v>
      </c>
      <c r="G565" s="285">
        <f>SUM(G561:G564)</f>
        <v>31026</v>
      </c>
      <c r="H565" s="285"/>
      <c r="I565" s="287">
        <f>SUM(I561:I564)</f>
        <v>469780</v>
      </c>
      <c r="J565" s="285">
        <v>866011</v>
      </c>
      <c r="K565" s="287">
        <v>518423.33</v>
      </c>
      <c r="O565" s="52"/>
    </row>
    <row r="566" spans="1:15" ht="15">
      <c r="A566" s="253" t="s">
        <v>303</v>
      </c>
      <c r="B566" s="290"/>
      <c r="C566" s="291"/>
      <c r="D566" s="292"/>
      <c r="E566" s="293">
        <f>E565-E560</f>
        <v>2222</v>
      </c>
      <c r="F566" s="294">
        <f>E566/30.126</f>
        <v>73.75688773816637</v>
      </c>
      <c r="G566" s="293">
        <f>G565-G560</f>
        <v>4392</v>
      </c>
      <c r="H566" s="293"/>
      <c r="I566" s="295"/>
      <c r="J566" s="293"/>
      <c r="K566" s="295"/>
      <c r="O566" s="52"/>
    </row>
    <row r="567" ht="13.5" thickBot="1"/>
    <row r="568" spans="1:9" ht="16.5" thickBot="1">
      <c r="A568" s="479" t="s">
        <v>423</v>
      </c>
      <c r="B568" s="480"/>
      <c r="C568" s="480"/>
      <c r="D568" s="480"/>
      <c r="E568" s="481">
        <f>E566-E506</f>
        <v>2222</v>
      </c>
      <c r="F568" s="482"/>
      <c r="G568" s="482"/>
      <c r="H568" s="482"/>
      <c r="I568" s="487">
        <v>53339.03</v>
      </c>
    </row>
    <row r="569" spans="7:8" ht="13.5" thickBot="1">
      <c r="G569" s="1"/>
      <c r="H569" s="1"/>
    </row>
    <row r="570" spans="1:9" ht="16.5" thickBot="1">
      <c r="A570" s="483" t="s">
        <v>424</v>
      </c>
      <c r="B570" s="484"/>
      <c r="C570" s="484"/>
      <c r="D570" s="484"/>
      <c r="E570" s="543">
        <f>F566-F506</f>
        <v>73.75688773816637</v>
      </c>
      <c r="F570" s="543"/>
      <c r="G570" s="482">
        <v>66050</v>
      </c>
      <c r="H570" s="482">
        <f>SUM(E570:G570)</f>
        <v>66123.75688773817</v>
      </c>
      <c r="I570" s="487">
        <v>-12953</v>
      </c>
    </row>
    <row r="571" spans="7:8" ht="13.5" thickBot="1">
      <c r="G571" s="1"/>
      <c r="H571" s="1"/>
    </row>
    <row r="572" spans="1:9" ht="16.5" thickBot="1">
      <c r="A572" s="485" t="s">
        <v>425</v>
      </c>
      <c r="B572" s="486"/>
      <c r="C572" s="486"/>
      <c r="D572" s="486"/>
      <c r="E572" s="544">
        <f>H566-H506</f>
        <v>0</v>
      </c>
      <c r="F572" s="544"/>
      <c r="G572" s="544"/>
      <c r="H572" s="544"/>
      <c r="I572" s="488">
        <v>40386.03</v>
      </c>
    </row>
    <row r="576" spans="1:10" ht="12.75">
      <c r="A576" s="296"/>
      <c r="B576" s="297"/>
      <c r="C576" s="297"/>
      <c r="D576" s="298"/>
      <c r="E576" s="299"/>
      <c r="F576" s="298"/>
      <c r="G576" s="300"/>
      <c r="H576" s="300"/>
      <c r="I576" s="298"/>
      <c r="J576" s="300"/>
    </row>
    <row r="577" spans="1:10" ht="12.75">
      <c r="A577" s="398"/>
      <c r="B577" s="297"/>
      <c r="C577" s="297"/>
      <c r="D577" s="298"/>
      <c r="E577" s="299"/>
      <c r="F577" s="298"/>
      <c r="G577" s="300"/>
      <c r="H577" s="300"/>
      <c r="I577" s="298"/>
      <c r="J577" s="300"/>
    </row>
    <row r="578" spans="1:13" ht="12.75">
      <c r="A578" s="398"/>
      <c r="B578" s="297"/>
      <c r="C578" s="297"/>
      <c r="D578" s="298"/>
      <c r="E578" s="299"/>
      <c r="F578" s="298"/>
      <c r="G578" s="300"/>
      <c r="H578" s="300"/>
      <c r="I578" s="298"/>
      <c r="J578" s="300"/>
      <c r="L578" s="74"/>
      <c r="M578" s="38"/>
    </row>
    <row r="579" spans="1:13" ht="12.75">
      <c r="A579" s="296"/>
      <c r="B579" s="297"/>
      <c r="C579" s="297"/>
      <c r="D579" s="298"/>
      <c r="E579" s="299"/>
      <c r="F579" s="298"/>
      <c r="G579" s="300"/>
      <c r="H579" s="300"/>
      <c r="I579" s="298"/>
      <c r="J579" s="300"/>
      <c r="L579" s="74"/>
      <c r="M579" s="38"/>
    </row>
    <row r="580" spans="1:13" ht="12.75">
      <c r="A580" s="328" t="s">
        <v>422</v>
      </c>
      <c r="B580" s="328"/>
      <c r="C580" s="328"/>
      <c r="D580" s="489">
        <v>42166</v>
      </c>
      <c r="E580" s="74"/>
      <c r="F580" s="74"/>
      <c r="G580" s="76"/>
      <c r="H580" s="76"/>
      <c r="I580" s="74"/>
      <c r="J580" s="74"/>
      <c r="L580" s="74"/>
      <c r="M580" s="38"/>
    </row>
    <row r="581" spans="1:13" ht="12.75">
      <c r="A581" s="149" t="s">
        <v>382</v>
      </c>
      <c r="B581" s="149"/>
      <c r="L581" s="38"/>
      <c r="M581" s="38"/>
    </row>
    <row r="583" ht="12.75">
      <c r="D583" s="120"/>
    </row>
    <row r="584" ht="12.75">
      <c r="D584" s="120"/>
    </row>
    <row r="587" ht="12.75">
      <c r="D587" s="120" t="s">
        <v>484</v>
      </c>
    </row>
    <row r="588" ht="13.5" thickBot="1">
      <c r="D588" s="120" t="s">
        <v>485</v>
      </c>
    </row>
    <row r="589" spans="5:8" ht="16.5" thickBot="1">
      <c r="E589" s="481">
        <f>E587-E520</f>
        <v>0</v>
      </c>
      <c r="F589" s="482"/>
      <c r="G589" s="482"/>
      <c r="H589" s="482"/>
    </row>
    <row r="590" spans="7:8" ht="13.5" thickBot="1">
      <c r="G590" s="1"/>
      <c r="H590" s="1"/>
    </row>
    <row r="591" spans="5:8" ht="16.5" thickBot="1">
      <c r="E591" s="543">
        <f>F587-F520</f>
        <v>0</v>
      </c>
      <c r="F591" s="543"/>
      <c r="G591" s="482">
        <v>66050</v>
      </c>
      <c r="H591" s="482">
        <f>SUM(E591:G591)</f>
        <v>66050</v>
      </c>
    </row>
    <row r="592" spans="7:8" ht="13.5" thickBot="1">
      <c r="G592" s="1"/>
      <c r="H592" s="1"/>
    </row>
    <row r="593" spans="5:8" ht="16.5" thickBot="1">
      <c r="E593" s="544" t="e">
        <f>H587-H520</f>
        <v>#VALUE!</v>
      </c>
      <c r="F593" s="544"/>
      <c r="G593" s="544"/>
      <c r="H593" s="544"/>
    </row>
    <row r="595" ht="12.75" customHeight="1"/>
    <row r="597" ht="16.5" customHeight="1"/>
    <row r="599" ht="16.5" customHeight="1"/>
    <row r="600" ht="15.75" customHeight="1"/>
    <row r="637" ht="12.75">
      <c r="F637" s="74"/>
    </row>
    <row r="638" ht="12.75" hidden="1">
      <c r="F638" s="74"/>
    </row>
    <row r="639" spans="1:6" ht="12.75" hidden="1">
      <c r="A639" s="250"/>
      <c r="B639" s="301"/>
      <c r="C639" s="301"/>
      <c r="D639" s="302">
        <f>PMT(0.038/12,144,10000000,0,0)</f>
        <v>-86584.97545242871</v>
      </c>
      <c r="E639" s="250"/>
      <c r="F639" s="74"/>
    </row>
    <row r="640" spans="1:8" ht="12.75" hidden="1">
      <c r="A640" s="250"/>
      <c r="B640" s="301" t="s">
        <v>304</v>
      </c>
      <c r="C640" s="301"/>
      <c r="D640" s="303">
        <f>+D639*-144</f>
        <v>12468236.465149734</v>
      </c>
      <c r="E640" s="250"/>
      <c r="F640" s="74"/>
      <c r="G640" s="76"/>
      <c r="H640" s="76"/>
    </row>
    <row r="641" spans="1:8" ht="12.75" hidden="1">
      <c r="A641" s="250"/>
      <c r="B641" s="301" t="s">
        <v>305</v>
      </c>
      <c r="C641" s="301"/>
      <c r="D641" s="304">
        <f>+D639*-12</f>
        <v>1039019.7054291446</v>
      </c>
      <c r="E641" s="250"/>
      <c r="F641" s="74"/>
      <c r="G641" s="76"/>
      <c r="H641" s="76"/>
    </row>
    <row r="642" spans="1:8" ht="12.75" hidden="1">
      <c r="A642" s="250"/>
      <c r="B642" s="301" t="s">
        <v>306</v>
      </c>
      <c r="C642" s="301"/>
      <c r="D642" s="304" t="e">
        <f>+"#REF!"</f>
        <v>#REF!</v>
      </c>
      <c r="E642" s="250"/>
      <c r="G642" s="76"/>
      <c r="H642" s="76"/>
    </row>
    <row r="643" spans="1:8" ht="12.75" hidden="1">
      <c r="A643" s="250"/>
      <c r="B643" s="301" t="s">
        <v>307</v>
      </c>
      <c r="C643" s="301"/>
      <c r="D643" s="304" t="e">
        <f>+D642*12</f>
        <v>#VALUE!</v>
      </c>
      <c r="E643" s="250"/>
      <c r="G643" s="76"/>
      <c r="H643" s="76"/>
    </row>
    <row r="644" spans="1:8" ht="12.75" hidden="1">
      <c r="A644" s="250"/>
      <c r="B644" s="301" t="s">
        <v>308</v>
      </c>
      <c r="C644" s="301"/>
      <c r="D644" s="304">
        <v>69444.44</v>
      </c>
      <c r="E644" s="250"/>
      <c r="G644" s="76"/>
      <c r="H644" s="76"/>
    </row>
    <row r="645" spans="1:8" ht="12.75" hidden="1">
      <c r="A645" s="250"/>
      <c r="B645" s="301" t="s">
        <v>309</v>
      </c>
      <c r="C645" s="301"/>
      <c r="D645" s="304">
        <f>+D644*12</f>
        <v>833333.28</v>
      </c>
      <c r="E645" s="250"/>
      <c r="G645" s="76"/>
      <c r="H645" s="76"/>
    </row>
    <row r="646" spans="1:5" ht="12.75" hidden="1">
      <c r="A646" s="250"/>
      <c r="B646" s="305"/>
      <c r="C646" s="305"/>
      <c r="D646" s="250"/>
      <c r="E646" s="250"/>
    </row>
    <row r="647" spans="1:5" ht="12.75" hidden="1">
      <c r="A647" s="250"/>
      <c r="B647" s="306" t="s">
        <v>310</v>
      </c>
      <c r="C647" s="307"/>
      <c r="D647" s="308"/>
      <c r="E647" s="250"/>
    </row>
    <row r="648" spans="1:5" ht="15" hidden="1">
      <c r="A648" s="250"/>
      <c r="B648" s="309" t="s">
        <v>311</v>
      </c>
      <c r="C648" s="310"/>
      <c r="D648" s="311">
        <f>PMT(0.04/12,156,15000000,0,0)</f>
        <v>-123467.42335590994</v>
      </c>
      <c r="E648" s="250"/>
    </row>
    <row r="649" spans="1:5" ht="15" hidden="1">
      <c r="A649" s="250"/>
      <c r="B649" s="309" t="s">
        <v>312</v>
      </c>
      <c r="C649" s="310"/>
      <c r="D649" s="312">
        <f>(+D648*12)*-1</f>
        <v>1481609.0802709193</v>
      </c>
      <c r="E649" s="250"/>
    </row>
    <row r="650" spans="2:4" ht="15" hidden="1">
      <c r="B650" s="309" t="s">
        <v>313</v>
      </c>
      <c r="C650" s="310"/>
      <c r="D650" s="312">
        <f>+D649-D651</f>
        <v>231609.08027091925</v>
      </c>
    </row>
    <row r="651" spans="2:4" ht="15" hidden="1">
      <c r="B651" s="313" t="s">
        <v>314</v>
      </c>
      <c r="C651" s="314"/>
      <c r="D651" s="315">
        <f>+((15000000/144)*12)</f>
        <v>1250000</v>
      </c>
    </row>
    <row r="652" spans="2:4" ht="12.75" hidden="1">
      <c r="B652" s="250"/>
      <c r="C652" s="250"/>
      <c r="D652" s="250"/>
    </row>
    <row r="653" ht="12.75" hidden="1"/>
    <row r="654" ht="12.75" hidden="1">
      <c r="B654" s="1" t="s">
        <v>315</v>
      </c>
    </row>
    <row r="655" ht="12.75" hidden="1">
      <c r="B655" s="1" t="s">
        <v>316</v>
      </c>
    </row>
    <row r="656" ht="12.75" hidden="1">
      <c r="B656" s="1" t="s">
        <v>317</v>
      </c>
    </row>
    <row r="657" ht="12.75" hidden="1"/>
    <row r="658" ht="12.75" hidden="1"/>
    <row r="659" ht="12.75" hidden="1"/>
  </sheetData>
  <sheetProtection selectLockedCells="1" selectUnlockedCells="1"/>
  <mergeCells count="4">
    <mergeCell ref="E591:F591"/>
    <mergeCell ref="E593:H593"/>
    <mergeCell ref="E570:F570"/>
    <mergeCell ref="E572:H572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8"/>
  <sheetViews>
    <sheetView workbookViewId="0" topLeftCell="A1">
      <selection activeCell="H8" sqref="H8"/>
    </sheetView>
  </sheetViews>
  <sheetFormatPr defaultColWidth="9.140625" defaultRowHeight="12.75"/>
  <cols>
    <col min="1" max="1" width="7.8515625" style="1" customWidth="1"/>
    <col min="2" max="2" width="42.00390625" style="1" customWidth="1"/>
    <col min="3" max="3" width="0" style="1" hidden="1" customWidth="1"/>
    <col min="4" max="4" width="10.140625" style="1" customWidth="1"/>
    <col min="5" max="5" width="0" style="1" hidden="1" customWidth="1"/>
    <col min="6" max="6" width="13.8515625" style="1" customWidth="1"/>
    <col min="7" max="7" width="0" style="1" hidden="1" customWidth="1"/>
    <col min="8" max="8" width="14.28125" style="1" customWidth="1"/>
    <col min="9" max="16384" width="9.28125" style="1" customWidth="1"/>
  </cols>
  <sheetData>
    <row r="1" ht="18">
      <c r="A1" s="316" t="s">
        <v>383</v>
      </c>
    </row>
    <row r="2" ht="18">
      <c r="A2" s="316" t="s">
        <v>404</v>
      </c>
    </row>
    <row r="3" spans="1:8" ht="12.75">
      <c r="A3" s="2"/>
      <c r="B3" s="2"/>
      <c r="C3" s="2"/>
      <c r="D3" s="2"/>
      <c r="E3" s="2"/>
      <c r="F3" s="2"/>
      <c r="G3" s="2"/>
      <c r="H3" s="2"/>
    </row>
    <row r="4" spans="1:9" ht="12.75">
      <c r="A4" s="317" t="s">
        <v>298</v>
      </c>
      <c r="B4" s="318"/>
      <c r="C4" s="318">
        <v>2009</v>
      </c>
      <c r="D4" s="318">
        <v>2014</v>
      </c>
      <c r="E4" s="318">
        <v>2010</v>
      </c>
      <c r="F4" s="318">
        <v>2014</v>
      </c>
      <c r="G4" s="318">
        <v>2011</v>
      </c>
      <c r="H4" s="318">
        <v>2014</v>
      </c>
      <c r="I4" s="74"/>
    </row>
    <row r="5" spans="1:9" ht="12.75">
      <c r="A5" s="319"/>
      <c r="B5" s="120"/>
      <c r="C5" s="320" t="s">
        <v>2</v>
      </c>
      <c r="D5" s="320" t="s">
        <v>318</v>
      </c>
      <c r="E5" s="320" t="s">
        <v>2</v>
      </c>
      <c r="F5" s="320" t="s">
        <v>319</v>
      </c>
      <c r="G5" s="320" t="s">
        <v>2</v>
      </c>
      <c r="H5" s="320" t="s">
        <v>319</v>
      </c>
      <c r="I5" s="74"/>
    </row>
    <row r="6" spans="1:9" ht="12.75">
      <c r="A6" s="321">
        <v>111</v>
      </c>
      <c r="B6" s="120"/>
      <c r="C6" s="320"/>
      <c r="D6" s="37" t="s">
        <v>427</v>
      </c>
      <c r="E6" s="320"/>
      <c r="F6" s="490" t="s">
        <v>428</v>
      </c>
      <c r="G6" s="320"/>
      <c r="H6" s="67" t="s">
        <v>429</v>
      </c>
      <c r="I6" s="74"/>
    </row>
    <row r="7" spans="1:9" ht="12.75">
      <c r="A7" s="323" t="s">
        <v>320</v>
      </c>
      <c r="B7" s="324"/>
      <c r="C7" s="325">
        <f>SUM(C8:C13)</f>
        <v>12220</v>
      </c>
      <c r="D7" s="322">
        <v>248500</v>
      </c>
      <c r="E7" s="326">
        <f>SUM(E8:E13)</f>
        <v>12500</v>
      </c>
      <c r="F7" s="326"/>
      <c r="G7" s="327">
        <f>SUM(G8:G13)</f>
        <v>0</v>
      </c>
      <c r="H7" s="327"/>
      <c r="I7" s="328"/>
    </row>
    <row r="8" spans="1:9" ht="12.75">
      <c r="A8" s="329">
        <v>111003</v>
      </c>
      <c r="B8" s="330" t="s">
        <v>321</v>
      </c>
      <c r="C8" s="331">
        <v>10800</v>
      </c>
      <c r="D8" s="407">
        <v>248500</v>
      </c>
      <c r="E8" s="333">
        <v>11000</v>
      </c>
      <c r="F8" s="441">
        <v>248500</v>
      </c>
      <c r="G8" s="333"/>
      <c r="H8" s="545">
        <v>265989.25</v>
      </c>
      <c r="I8" s="442"/>
    </row>
    <row r="9" spans="1:9" ht="12.75">
      <c r="A9" s="321">
        <v>121</v>
      </c>
      <c r="B9" s="324" t="s">
        <v>405</v>
      </c>
      <c r="C9" s="331"/>
      <c r="D9" s="322">
        <v>18840</v>
      </c>
      <c r="E9" s="333"/>
      <c r="F9" s="443"/>
      <c r="G9" s="333"/>
      <c r="H9" s="399"/>
      <c r="I9" s="74"/>
    </row>
    <row r="10" spans="1:9" ht="12.75">
      <c r="A10" s="329">
        <v>121001</v>
      </c>
      <c r="B10" s="330" t="s">
        <v>322</v>
      </c>
      <c r="C10" s="331"/>
      <c r="D10" s="332">
        <v>11900</v>
      </c>
      <c r="E10" s="333"/>
      <c r="F10" s="408">
        <v>11900</v>
      </c>
      <c r="G10" s="333"/>
      <c r="H10" s="382">
        <v>10159.42</v>
      </c>
      <c r="I10" s="74"/>
    </row>
    <row r="11" spans="1:9" ht="12.75">
      <c r="A11" s="329">
        <v>121002</v>
      </c>
      <c r="B11" s="330" t="s">
        <v>323</v>
      </c>
      <c r="C11" s="331"/>
      <c r="D11" s="332">
        <v>6850</v>
      </c>
      <c r="E11" s="333"/>
      <c r="F11" s="408">
        <v>6850</v>
      </c>
      <c r="G11" s="333"/>
      <c r="H11" s="334">
        <v>6870.83</v>
      </c>
      <c r="I11" s="74"/>
    </row>
    <row r="12" spans="1:9" ht="12.75">
      <c r="A12" s="329">
        <v>121003</v>
      </c>
      <c r="B12" s="330" t="s">
        <v>324</v>
      </c>
      <c r="C12" s="331"/>
      <c r="D12" s="332">
        <v>90</v>
      </c>
      <c r="E12" s="333"/>
      <c r="F12" s="408">
        <v>90</v>
      </c>
      <c r="G12" s="333"/>
      <c r="H12" s="334">
        <v>89.21</v>
      </c>
      <c r="I12" s="74"/>
    </row>
    <row r="13" spans="1:9" ht="12.75" hidden="1">
      <c r="A13" s="329">
        <v>121</v>
      </c>
      <c r="B13" s="330" t="s">
        <v>325</v>
      </c>
      <c r="C13" s="331">
        <v>1420</v>
      </c>
      <c r="D13" s="332">
        <v>15037</v>
      </c>
      <c r="E13" s="333">
        <v>1500</v>
      </c>
      <c r="F13" s="401"/>
      <c r="G13" s="320"/>
      <c r="H13" s="334"/>
      <c r="I13" s="74"/>
    </row>
    <row r="14" spans="1:11" ht="12.75">
      <c r="A14" s="321">
        <v>133</v>
      </c>
      <c r="B14" s="330"/>
      <c r="C14" s="331"/>
      <c r="D14" s="322"/>
      <c r="E14" s="333"/>
      <c r="F14" s="401"/>
      <c r="G14" s="320"/>
      <c r="H14" s="334"/>
      <c r="I14" s="74"/>
      <c r="K14" s="38"/>
    </row>
    <row r="15" spans="1:9" ht="12.75">
      <c r="A15" s="323" t="s">
        <v>326</v>
      </c>
      <c r="B15" s="324"/>
      <c r="C15" s="324">
        <f>SUM(C16:C21)</f>
        <v>1384</v>
      </c>
      <c r="D15" s="444">
        <v>11460</v>
      </c>
      <c r="E15" s="326">
        <f>SUM(E16:E21)</f>
        <v>1437</v>
      </c>
      <c r="F15" s="443"/>
      <c r="G15" s="326"/>
      <c r="H15" s="335"/>
      <c r="I15" s="328"/>
    </row>
    <row r="16" spans="1:9" ht="12.75">
      <c r="A16" s="329">
        <v>133001</v>
      </c>
      <c r="B16" s="330" t="s">
        <v>327</v>
      </c>
      <c r="C16" s="330">
        <v>20</v>
      </c>
      <c r="D16" s="332">
        <v>440</v>
      </c>
      <c r="E16" s="320">
        <v>25</v>
      </c>
      <c r="F16" s="401">
        <v>440</v>
      </c>
      <c r="G16" s="320"/>
      <c r="H16" s="334">
        <v>408</v>
      </c>
      <c r="I16" s="74"/>
    </row>
    <row r="17" spans="1:9" ht="12.75" hidden="1">
      <c r="A17" s="329">
        <v>133003</v>
      </c>
      <c r="B17" s="330" t="s">
        <v>328</v>
      </c>
      <c r="C17" s="330">
        <v>5</v>
      </c>
      <c r="D17" s="332"/>
      <c r="E17" s="320">
        <v>5</v>
      </c>
      <c r="F17" s="401"/>
      <c r="G17" s="320"/>
      <c r="H17" s="334"/>
      <c r="I17" s="74"/>
    </row>
    <row r="18" spans="1:9" ht="12.75" hidden="1">
      <c r="A18" s="329">
        <v>133006</v>
      </c>
      <c r="B18" s="330" t="s">
        <v>329</v>
      </c>
      <c r="C18" s="330">
        <v>20</v>
      </c>
      <c r="D18" s="332"/>
      <c r="E18" s="320">
        <v>23</v>
      </c>
      <c r="F18" s="401"/>
      <c r="G18" s="320"/>
      <c r="H18" s="334"/>
      <c r="I18" s="74"/>
    </row>
    <row r="19" spans="1:9" ht="12.75">
      <c r="A19" s="329">
        <v>133012</v>
      </c>
      <c r="B19" s="330" t="s">
        <v>330</v>
      </c>
      <c r="C19" s="330">
        <v>25</v>
      </c>
      <c r="D19" s="332">
        <v>20</v>
      </c>
      <c r="E19" s="320">
        <v>30</v>
      </c>
      <c r="F19" s="401">
        <v>20</v>
      </c>
      <c r="G19" s="320"/>
      <c r="H19" s="334"/>
      <c r="I19" s="74"/>
    </row>
    <row r="20" spans="1:9" ht="12.75">
      <c r="A20" s="329">
        <v>133013</v>
      </c>
      <c r="B20" s="330" t="s">
        <v>331</v>
      </c>
      <c r="C20" s="330">
        <v>660</v>
      </c>
      <c r="D20" s="332">
        <v>11000</v>
      </c>
      <c r="E20" s="320">
        <v>700</v>
      </c>
      <c r="F20" s="401">
        <v>11000</v>
      </c>
      <c r="G20" s="320"/>
      <c r="H20" s="336">
        <v>10199.03</v>
      </c>
      <c r="I20" s="74"/>
    </row>
    <row r="21" spans="1:9" ht="12.75" hidden="1">
      <c r="A21" s="337">
        <v>133014</v>
      </c>
      <c r="B21" s="338" t="s">
        <v>332</v>
      </c>
      <c r="C21" s="338">
        <v>654</v>
      </c>
      <c r="D21" s="339"/>
      <c r="E21" s="338">
        <v>654</v>
      </c>
      <c r="F21" s="403"/>
      <c r="G21" s="338"/>
      <c r="H21" s="335">
        <v>2990</v>
      </c>
      <c r="I21" s="328"/>
    </row>
    <row r="22" spans="1:9" ht="12.75">
      <c r="A22" s="340">
        <v>212</v>
      </c>
      <c r="B22" s="338"/>
      <c r="C22" s="338"/>
      <c r="D22" s="339"/>
      <c r="E22" s="338"/>
      <c r="F22" s="403"/>
      <c r="G22" s="338"/>
      <c r="H22" s="335"/>
      <c r="I22" s="328"/>
    </row>
    <row r="23" spans="1:9" ht="12.75">
      <c r="A23" s="323" t="s">
        <v>333</v>
      </c>
      <c r="B23" s="324"/>
      <c r="C23" s="325">
        <f>SUM(C25:C27)</f>
        <v>5040</v>
      </c>
      <c r="D23" s="322">
        <v>2390</v>
      </c>
      <c r="E23" s="326">
        <f>SUM(E25:E27)</f>
        <v>5040</v>
      </c>
      <c r="F23" s="335"/>
      <c r="G23" s="326"/>
      <c r="H23" s="335"/>
      <c r="I23" s="74"/>
    </row>
    <row r="24" spans="1:9" ht="12.75" hidden="1">
      <c r="A24" s="341"/>
      <c r="B24" s="330"/>
      <c r="C24" s="325"/>
      <c r="D24" s="322"/>
      <c r="E24" s="326"/>
      <c r="F24" s="402"/>
      <c r="G24" s="326"/>
      <c r="H24" s="334"/>
      <c r="I24" s="74"/>
    </row>
    <row r="25" spans="1:9" ht="12.75" hidden="1">
      <c r="A25" s="329">
        <v>211003</v>
      </c>
      <c r="B25" s="330" t="s">
        <v>334</v>
      </c>
      <c r="C25" s="331">
        <v>40</v>
      </c>
      <c r="D25" s="332">
        <v>1228</v>
      </c>
      <c r="E25" s="320">
        <v>40</v>
      </c>
      <c r="F25" s="401"/>
      <c r="G25" s="320"/>
      <c r="H25" s="334"/>
      <c r="I25" s="74"/>
    </row>
    <row r="26" spans="1:9" ht="12.75">
      <c r="A26" s="329">
        <v>212001</v>
      </c>
      <c r="B26" s="330" t="s">
        <v>335</v>
      </c>
      <c r="C26" s="331"/>
      <c r="D26" s="332">
        <v>21</v>
      </c>
      <c r="E26" s="320"/>
      <c r="F26" s="401">
        <v>21</v>
      </c>
      <c r="G26" s="320"/>
      <c r="H26" s="334"/>
      <c r="I26" s="74"/>
    </row>
    <row r="27" spans="1:9" ht="12.75">
      <c r="A27" s="329">
        <v>212003</v>
      </c>
      <c r="B27" s="330" t="s">
        <v>336</v>
      </c>
      <c r="C27" s="331">
        <v>5000</v>
      </c>
      <c r="D27" s="332">
        <v>1000</v>
      </c>
      <c r="E27" s="320">
        <v>5000</v>
      </c>
      <c r="F27" s="401">
        <v>1000</v>
      </c>
      <c r="G27" s="320"/>
      <c r="H27" s="334">
        <v>884.8</v>
      </c>
      <c r="I27" s="328"/>
    </row>
    <row r="28" spans="1:9" ht="12.75">
      <c r="A28" s="329">
        <v>212003</v>
      </c>
      <c r="B28" s="330" t="s">
        <v>337</v>
      </c>
      <c r="C28" s="331"/>
      <c r="D28" s="332">
        <v>1300</v>
      </c>
      <c r="E28" s="320"/>
      <c r="F28" s="401">
        <v>500</v>
      </c>
      <c r="G28" s="320"/>
      <c r="H28" s="334">
        <v>500</v>
      </c>
      <c r="I28" s="328"/>
    </row>
    <row r="29" spans="1:9" ht="12.75">
      <c r="A29" s="329">
        <v>212003</v>
      </c>
      <c r="B29" s="330" t="s">
        <v>459</v>
      </c>
      <c r="C29" s="331"/>
      <c r="D29" s="332"/>
      <c r="E29" s="320"/>
      <c r="F29" s="401">
        <v>401</v>
      </c>
      <c r="G29" s="320"/>
      <c r="H29" s="334">
        <v>400.58</v>
      </c>
      <c r="I29" s="328"/>
    </row>
    <row r="30" spans="1:9" ht="12.75">
      <c r="A30" s="329">
        <v>212004</v>
      </c>
      <c r="B30" s="330" t="s">
        <v>338</v>
      </c>
      <c r="C30" s="331"/>
      <c r="D30" s="332">
        <v>69</v>
      </c>
      <c r="E30" s="320"/>
      <c r="F30" s="401">
        <v>69</v>
      </c>
      <c r="G30" s="320"/>
      <c r="H30" s="382">
        <v>45</v>
      </c>
      <c r="I30" s="328"/>
    </row>
    <row r="31" spans="1:9" ht="12.75">
      <c r="A31" s="321">
        <v>221</v>
      </c>
      <c r="B31" s="330"/>
      <c r="C31" s="331"/>
      <c r="D31" s="332"/>
      <c r="E31" s="320"/>
      <c r="F31" s="401"/>
      <c r="G31" s="320"/>
      <c r="H31" s="335"/>
      <c r="I31" s="328"/>
    </row>
    <row r="32" spans="1:9" ht="12.75">
      <c r="A32" s="323" t="s">
        <v>339</v>
      </c>
      <c r="B32" s="324"/>
      <c r="C32" s="325">
        <f>SUM(C33:C39)</f>
        <v>1435</v>
      </c>
      <c r="D32" s="322">
        <v>8174</v>
      </c>
      <c r="E32" s="326">
        <f>SUM(E33:E39)</f>
        <v>1635</v>
      </c>
      <c r="F32" s="443"/>
      <c r="G32" s="326"/>
      <c r="H32" s="335"/>
      <c r="I32" s="74"/>
    </row>
    <row r="33" spans="1:9" ht="12.75">
      <c r="A33" s="341">
        <v>221004</v>
      </c>
      <c r="B33" s="330" t="s">
        <v>340</v>
      </c>
      <c r="C33" s="331">
        <v>335</v>
      </c>
      <c r="D33" s="332">
        <v>600</v>
      </c>
      <c r="E33" s="320">
        <v>335</v>
      </c>
      <c r="F33" s="401">
        <v>1000</v>
      </c>
      <c r="G33" s="320"/>
      <c r="H33" s="334">
        <v>950</v>
      </c>
      <c r="I33" s="442"/>
    </row>
    <row r="34" spans="1:9" ht="12.75">
      <c r="A34" s="341">
        <v>221004</v>
      </c>
      <c r="B34" s="330" t="s">
        <v>341</v>
      </c>
      <c r="C34" s="331"/>
      <c r="D34" s="332">
        <v>400</v>
      </c>
      <c r="E34" s="320"/>
      <c r="F34" s="401">
        <v>450</v>
      </c>
      <c r="G34" s="320"/>
      <c r="H34" s="334">
        <v>444</v>
      </c>
      <c r="I34" s="297"/>
    </row>
    <row r="35" spans="1:9" ht="12.75">
      <c r="A35" s="341">
        <v>221004</v>
      </c>
      <c r="B35" s="330" t="s">
        <v>342</v>
      </c>
      <c r="C35" s="331"/>
      <c r="D35" s="332">
        <v>1200</v>
      </c>
      <c r="E35" s="320"/>
      <c r="F35" s="401">
        <v>1200</v>
      </c>
      <c r="G35" s="320"/>
      <c r="H35" s="334">
        <v>1201</v>
      </c>
      <c r="I35" s="297"/>
    </row>
    <row r="36" spans="1:9" ht="12.75">
      <c r="A36" s="341">
        <v>221004</v>
      </c>
      <c r="B36" s="330" t="s">
        <v>343</v>
      </c>
      <c r="C36" s="331"/>
      <c r="D36" s="332">
        <v>5974</v>
      </c>
      <c r="E36" s="320"/>
      <c r="F36" s="401">
        <v>5974</v>
      </c>
      <c r="G36" s="320"/>
      <c r="H36" s="334">
        <v>4500</v>
      </c>
      <c r="I36" s="74"/>
    </row>
    <row r="37" spans="1:9" ht="12.75">
      <c r="A37" s="323">
        <v>222</v>
      </c>
      <c r="B37" s="330"/>
      <c r="C37" s="331"/>
      <c r="D37" s="332"/>
      <c r="E37" s="320"/>
      <c r="F37" s="401"/>
      <c r="G37" s="320"/>
      <c r="H37" s="334"/>
      <c r="I37" s="74"/>
    </row>
    <row r="38" spans="1:9" ht="12.75">
      <c r="A38" s="341">
        <v>222003</v>
      </c>
      <c r="B38" s="330" t="s">
        <v>433</v>
      </c>
      <c r="C38" s="331"/>
      <c r="D38" s="332"/>
      <c r="E38" s="320"/>
      <c r="F38" s="401"/>
      <c r="G38" s="320"/>
      <c r="H38" s="334">
        <v>100</v>
      </c>
      <c r="I38" s="74"/>
    </row>
    <row r="39" spans="1:9" ht="12.75">
      <c r="A39" s="323">
        <v>223</v>
      </c>
      <c r="B39" s="330"/>
      <c r="C39" s="331">
        <v>1100</v>
      </c>
      <c r="D39" s="332"/>
      <c r="E39" s="320">
        <v>1300</v>
      </c>
      <c r="F39" s="401"/>
      <c r="G39" s="320"/>
      <c r="H39" s="334"/>
      <c r="I39" s="74"/>
    </row>
    <row r="40" spans="1:9" ht="12.75">
      <c r="A40" s="341"/>
      <c r="B40" s="324" t="s">
        <v>377</v>
      </c>
      <c r="C40" s="325">
        <v>1100</v>
      </c>
      <c r="D40" s="322">
        <v>26848</v>
      </c>
      <c r="E40" s="320"/>
      <c r="F40" s="443"/>
      <c r="G40" s="320"/>
      <c r="H40" s="335"/>
      <c r="I40" s="74"/>
    </row>
    <row r="41" spans="1:9" ht="12.75">
      <c r="A41" s="341">
        <v>223001</v>
      </c>
      <c r="B41" s="330" t="s">
        <v>344</v>
      </c>
      <c r="C41" s="331"/>
      <c r="D41" s="332">
        <v>5</v>
      </c>
      <c r="E41" s="320"/>
      <c r="F41" s="401">
        <v>5</v>
      </c>
      <c r="G41" s="320"/>
      <c r="H41" s="334">
        <v>4</v>
      </c>
      <c r="I41" s="74"/>
    </row>
    <row r="42" spans="1:9" ht="12.75">
      <c r="A42" s="341">
        <v>223001</v>
      </c>
      <c r="B42" s="330" t="s">
        <v>345</v>
      </c>
      <c r="C42" s="331"/>
      <c r="D42" s="332">
        <v>200</v>
      </c>
      <c r="E42" s="320"/>
      <c r="F42" s="401">
        <v>200</v>
      </c>
      <c r="G42" s="320"/>
      <c r="H42" s="334">
        <v>157</v>
      </c>
      <c r="I42" s="74"/>
    </row>
    <row r="43" spans="1:9" ht="12.75">
      <c r="A43" s="341">
        <v>22301</v>
      </c>
      <c r="B43" s="330" t="s">
        <v>346</v>
      </c>
      <c r="C43" s="331"/>
      <c r="D43" s="332">
        <v>3900</v>
      </c>
      <c r="E43" s="320"/>
      <c r="F43" s="401">
        <v>0</v>
      </c>
      <c r="G43" s="320"/>
      <c r="H43" s="334">
        <v>0</v>
      </c>
      <c r="I43" s="297"/>
    </row>
    <row r="44" spans="1:9" ht="12.75">
      <c r="A44" s="341">
        <v>223001</v>
      </c>
      <c r="B44" s="330" t="s">
        <v>347</v>
      </c>
      <c r="C44" s="331"/>
      <c r="D44" s="332">
        <v>3900</v>
      </c>
      <c r="E44" s="320"/>
      <c r="F44" s="401">
        <v>0</v>
      </c>
      <c r="G44" s="320"/>
      <c r="H44" s="334">
        <v>0</v>
      </c>
      <c r="I44" s="74"/>
    </row>
    <row r="45" spans="1:9" ht="12.75">
      <c r="A45" s="341">
        <v>223001</v>
      </c>
      <c r="B45" s="330" t="s">
        <v>348</v>
      </c>
      <c r="C45" s="331"/>
      <c r="D45" s="332">
        <v>1000</v>
      </c>
      <c r="E45" s="320"/>
      <c r="F45" s="401">
        <v>600</v>
      </c>
      <c r="G45" s="320"/>
      <c r="H45" s="334">
        <v>527.51</v>
      </c>
      <c r="I45" s="74"/>
    </row>
    <row r="46" spans="1:9" ht="12.75">
      <c r="A46" s="341">
        <v>223001</v>
      </c>
      <c r="B46" s="330" t="s">
        <v>349</v>
      </c>
      <c r="C46" s="331"/>
      <c r="D46" s="332">
        <v>463</v>
      </c>
      <c r="E46" s="320"/>
      <c r="F46" s="401">
        <v>108</v>
      </c>
      <c r="G46" s="320"/>
      <c r="H46" s="334">
        <v>108</v>
      </c>
      <c r="I46" s="436"/>
    </row>
    <row r="47" spans="1:9" ht="12.75">
      <c r="A47" s="341">
        <v>223001</v>
      </c>
      <c r="B47" s="330" t="s">
        <v>350</v>
      </c>
      <c r="C47" s="331"/>
      <c r="D47" s="332">
        <v>17200</v>
      </c>
      <c r="E47" s="320"/>
      <c r="F47" s="401">
        <v>17200</v>
      </c>
      <c r="G47" s="320"/>
      <c r="H47" s="384">
        <v>16896.47</v>
      </c>
      <c r="I47" s="74"/>
    </row>
    <row r="48" spans="1:9" ht="12.75" hidden="1">
      <c r="A48" s="341"/>
      <c r="B48" s="330"/>
      <c r="C48" s="331"/>
      <c r="D48" s="332"/>
      <c r="E48" s="320"/>
      <c r="F48" s="401"/>
      <c r="G48" s="320"/>
      <c r="H48" s="334"/>
      <c r="I48" s="74"/>
    </row>
    <row r="49" spans="1:9" ht="12.75" hidden="1">
      <c r="A49" s="341"/>
      <c r="B49" s="330"/>
      <c r="C49" s="331"/>
      <c r="D49" s="332"/>
      <c r="E49" s="320"/>
      <c r="F49" s="401"/>
      <c r="G49" s="320"/>
      <c r="H49" s="334"/>
      <c r="I49" s="74"/>
    </row>
    <row r="50" spans="1:9" ht="12.75" hidden="1">
      <c r="A50" s="341"/>
      <c r="B50" s="330"/>
      <c r="C50" s="331"/>
      <c r="D50" s="332"/>
      <c r="E50" s="320"/>
      <c r="F50" s="401"/>
      <c r="G50" s="320"/>
      <c r="H50" s="334"/>
      <c r="I50" s="74"/>
    </row>
    <row r="51" spans="1:9" ht="12.75">
      <c r="A51" s="341">
        <v>223001</v>
      </c>
      <c r="B51" s="330" t="s">
        <v>351</v>
      </c>
      <c r="C51" s="331"/>
      <c r="D51" s="332">
        <v>180</v>
      </c>
      <c r="E51" s="320"/>
      <c r="F51" s="401">
        <v>363</v>
      </c>
      <c r="G51" s="320"/>
      <c r="H51" s="334">
        <v>362.82</v>
      </c>
      <c r="I51" s="436"/>
    </row>
    <row r="52" spans="1:9" ht="12.75" hidden="1">
      <c r="A52" s="341">
        <v>223002</v>
      </c>
      <c r="B52" s="330" t="s">
        <v>352</v>
      </c>
      <c r="C52" s="331"/>
      <c r="D52" s="332">
        <v>1320</v>
      </c>
      <c r="E52" s="320"/>
      <c r="F52" s="401"/>
      <c r="G52" s="320"/>
      <c r="H52" s="334"/>
      <c r="I52" s="74"/>
    </row>
    <row r="53" spans="1:9" ht="12.75" hidden="1">
      <c r="A53" s="341">
        <v>223002</v>
      </c>
      <c r="B53" s="330" t="s">
        <v>353</v>
      </c>
      <c r="C53" s="331"/>
      <c r="D53" s="332">
        <v>300</v>
      </c>
      <c r="E53" s="320"/>
      <c r="F53" s="401"/>
      <c r="G53" s="320"/>
      <c r="H53" s="334"/>
      <c r="I53" s="74"/>
    </row>
    <row r="54" spans="1:9" ht="12.75" hidden="1">
      <c r="A54" s="341">
        <v>223002</v>
      </c>
      <c r="B54" s="330" t="s">
        <v>354</v>
      </c>
      <c r="C54" s="331"/>
      <c r="D54" s="332">
        <v>1100</v>
      </c>
      <c r="E54" s="320"/>
      <c r="F54" s="401"/>
      <c r="G54" s="320"/>
      <c r="H54" s="334"/>
      <c r="I54" s="74"/>
    </row>
    <row r="55" spans="1:9" ht="12.75" hidden="1">
      <c r="A55" s="341">
        <v>223003</v>
      </c>
      <c r="B55" s="330" t="s">
        <v>355</v>
      </c>
      <c r="C55" s="331"/>
      <c r="D55" s="332">
        <v>1990</v>
      </c>
      <c r="E55" s="320"/>
      <c r="F55" s="401"/>
      <c r="G55" s="320"/>
      <c r="H55" s="334"/>
      <c r="I55" s="74"/>
    </row>
    <row r="56" spans="1:9" ht="12.75" hidden="1">
      <c r="A56" s="341">
        <v>223003</v>
      </c>
      <c r="B56" s="330" t="s">
        <v>356</v>
      </c>
      <c r="C56" s="331"/>
      <c r="D56" s="332">
        <v>1100</v>
      </c>
      <c r="E56" s="320"/>
      <c r="F56" s="401"/>
      <c r="G56" s="320"/>
      <c r="H56" s="334"/>
      <c r="I56" s="74"/>
    </row>
    <row r="57" spans="1:9" ht="12.75" hidden="1">
      <c r="A57" s="341"/>
      <c r="B57" s="330"/>
      <c r="C57" s="331"/>
      <c r="D57" s="332"/>
      <c r="E57" s="320"/>
      <c r="F57" s="401"/>
      <c r="G57" s="320"/>
      <c r="H57" s="334"/>
      <c r="I57" s="74"/>
    </row>
    <row r="58" spans="1:9" ht="12.75" hidden="1">
      <c r="A58" s="341"/>
      <c r="B58" s="330"/>
      <c r="C58" s="331"/>
      <c r="D58" s="332"/>
      <c r="E58" s="320"/>
      <c r="F58" s="401"/>
      <c r="G58" s="320"/>
      <c r="H58" s="334"/>
      <c r="I58" s="74"/>
    </row>
    <row r="59" spans="1:9" ht="12.75" hidden="1">
      <c r="A59" s="341"/>
      <c r="B59" s="330"/>
      <c r="C59" s="331"/>
      <c r="D59" s="332"/>
      <c r="E59" s="320"/>
      <c r="F59" s="401"/>
      <c r="G59" s="320"/>
      <c r="H59" s="334"/>
      <c r="I59" s="74"/>
    </row>
    <row r="60" spans="1:9" ht="12.75" hidden="1">
      <c r="A60" s="341">
        <v>223001</v>
      </c>
      <c r="B60" s="330" t="s">
        <v>357</v>
      </c>
      <c r="C60" s="331"/>
      <c r="D60" s="332"/>
      <c r="E60" s="320"/>
      <c r="F60" s="401"/>
      <c r="G60" s="320"/>
      <c r="H60" s="335"/>
      <c r="I60" s="74"/>
    </row>
    <row r="61" spans="1:9" ht="12.75">
      <c r="A61" s="341">
        <v>223001</v>
      </c>
      <c r="B61" s="330" t="s">
        <v>460</v>
      </c>
      <c r="C61" s="331"/>
      <c r="D61" s="332"/>
      <c r="E61" s="320"/>
      <c r="F61" s="514">
        <v>336000</v>
      </c>
      <c r="G61" s="320"/>
      <c r="H61" s="335"/>
      <c r="I61" s="74"/>
    </row>
    <row r="62" spans="1:9" ht="12.75">
      <c r="A62" s="323">
        <v>242</v>
      </c>
      <c r="B62" s="330"/>
      <c r="C62" s="331"/>
      <c r="D62" s="332"/>
      <c r="E62" s="320"/>
      <c r="F62" s="401"/>
      <c r="G62" s="320"/>
      <c r="H62" s="335"/>
      <c r="I62" s="74"/>
    </row>
    <row r="63" spans="1:9" s="149" customFormat="1" ht="12.75">
      <c r="A63" s="323"/>
      <c r="B63" s="324" t="s">
        <v>358</v>
      </c>
      <c r="C63" s="324">
        <f>SUM(C64)</f>
        <v>50</v>
      </c>
      <c r="D63" s="322"/>
      <c r="E63" s="326">
        <f>SUM(E64)</f>
        <v>55</v>
      </c>
      <c r="F63" s="402"/>
      <c r="G63" s="326"/>
      <c r="H63" s="335"/>
      <c r="I63" s="328"/>
    </row>
    <row r="64" spans="1:9" ht="12.75">
      <c r="A64" s="341">
        <v>240</v>
      </c>
      <c r="B64" s="330" t="s">
        <v>358</v>
      </c>
      <c r="C64" s="330">
        <v>50</v>
      </c>
      <c r="D64" s="322">
        <v>15</v>
      </c>
      <c r="E64" s="320">
        <v>55</v>
      </c>
      <c r="F64" s="402">
        <v>15</v>
      </c>
      <c r="G64" s="320"/>
      <c r="H64" s="382">
        <v>17.73</v>
      </c>
      <c r="I64" s="74"/>
    </row>
    <row r="65" spans="1:9" ht="12.75" hidden="1">
      <c r="A65" s="341" t="s">
        <v>359</v>
      </c>
      <c r="B65" s="330"/>
      <c r="C65" s="324">
        <f>SUM(C66)</f>
        <v>5</v>
      </c>
      <c r="D65" s="322"/>
      <c r="E65" s="326">
        <f>SUM(E66)</f>
        <v>5</v>
      </c>
      <c r="F65" s="402"/>
      <c r="G65" s="326"/>
      <c r="H65" s="334"/>
      <c r="I65" s="328"/>
    </row>
    <row r="66" spans="1:9" ht="12.75" hidden="1">
      <c r="A66" s="329"/>
      <c r="B66" s="330"/>
      <c r="C66" s="330">
        <v>5</v>
      </c>
      <c r="D66" s="332"/>
      <c r="E66" s="320">
        <v>5</v>
      </c>
      <c r="F66" s="401"/>
      <c r="G66" s="320"/>
      <c r="H66" s="326">
        <v>174548</v>
      </c>
      <c r="I66" s="74"/>
    </row>
    <row r="67" spans="1:9" ht="12.75">
      <c r="A67" s="321">
        <v>290</v>
      </c>
      <c r="B67" s="324" t="s">
        <v>359</v>
      </c>
      <c r="C67" s="330"/>
      <c r="D67" s="332"/>
      <c r="E67" s="320"/>
      <c r="F67" s="401"/>
      <c r="G67" s="320"/>
      <c r="H67" s="326"/>
      <c r="I67" s="74"/>
    </row>
    <row r="68" spans="1:9" ht="12.75">
      <c r="A68" s="321">
        <v>292</v>
      </c>
      <c r="B68" s="324" t="s">
        <v>406</v>
      </c>
      <c r="C68" s="330"/>
      <c r="D68" s="322">
        <v>30</v>
      </c>
      <c r="E68" s="320"/>
      <c r="F68" s="335"/>
      <c r="G68" s="320"/>
      <c r="H68" s="494"/>
      <c r="I68" s="74"/>
    </row>
    <row r="69" spans="1:9" ht="12.75">
      <c r="A69" s="437">
        <v>292008</v>
      </c>
      <c r="B69" s="438" t="s">
        <v>402</v>
      </c>
      <c r="C69" s="330"/>
      <c r="D69" s="332">
        <v>30</v>
      </c>
      <c r="E69" s="320"/>
      <c r="F69" s="440">
        <v>70</v>
      </c>
      <c r="G69" s="320"/>
      <c r="H69" s="494">
        <v>64.49</v>
      </c>
      <c r="I69" s="442"/>
    </row>
    <row r="70" spans="1:9" ht="12.75">
      <c r="A70" s="329">
        <v>292012</v>
      </c>
      <c r="B70" s="330" t="s">
        <v>434</v>
      </c>
      <c r="C70" s="330"/>
      <c r="D70" s="332"/>
      <c r="E70" s="320"/>
      <c r="F70" s="440">
        <v>1180</v>
      </c>
      <c r="G70" s="320"/>
      <c r="H70" s="494">
        <v>1188.34</v>
      </c>
      <c r="I70" s="436"/>
    </row>
    <row r="71" spans="1:9" ht="12.75">
      <c r="A71" s="329">
        <v>292017</v>
      </c>
      <c r="B71" s="330" t="s">
        <v>430</v>
      </c>
      <c r="C71" s="330"/>
      <c r="D71" s="332"/>
      <c r="E71" s="320"/>
      <c r="F71" s="440">
        <v>32</v>
      </c>
      <c r="G71" s="320"/>
      <c r="H71" s="494">
        <v>32.2</v>
      </c>
      <c r="I71" s="436"/>
    </row>
    <row r="72" spans="1:9" ht="12.75">
      <c r="A72" s="321">
        <v>300</v>
      </c>
      <c r="B72" s="324" t="s">
        <v>407</v>
      </c>
      <c r="C72" s="330"/>
      <c r="D72" s="332"/>
      <c r="E72" s="320"/>
      <c r="F72" s="440"/>
      <c r="G72" s="320"/>
      <c r="H72" s="326"/>
      <c r="I72" s="436"/>
    </row>
    <row r="73" spans="1:9" ht="12.75">
      <c r="A73" s="321">
        <v>311</v>
      </c>
      <c r="B73" s="324" t="s">
        <v>408</v>
      </c>
      <c r="C73" s="330"/>
      <c r="D73" s="332"/>
      <c r="E73" s="320"/>
      <c r="F73" s="401">
        <v>90</v>
      </c>
      <c r="G73" s="320"/>
      <c r="H73" s="382">
        <v>90</v>
      </c>
      <c r="I73" s="297"/>
    </row>
    <row r="74" spans="2:9" ht="12.75">
      <c r="B74" s="330"/>
      <c r="C74" s="330"/>
      <c r="D74" s="332"/>
      <c r="E74" s="320"/>
      <c r="F74" s="401"/>
      <c r="G74" s="320"/>
      <c r="H74" s="326"/>
      <c r="I74" s="74"/>
    </row>
    <row r="75" spans="1:9" ht="12.75">
      <c r="A75" s="321">
        <v>312</v>
      </c>
      <c r="B75" s="324" t="s">
        <v>380</v>
      </c>
      <c r="C75" s="330"/>
      <c r="D75" s="322"/>
      <c r="E75" s="320"/>
      <c r="F75" s="404"/>
      <c r="G75" s="334"/>
      <c r="H75" s="383"/>
      <c r="I75" s="74"/>
    </row>
    <row r="76" spans="1:9" ht="12.75">
      <c r="A76" s="321">
        <v>312001</v>
      </c>
      <c r="B76" s="323" t="s">
        <v>409</v>
      </c>
      <c r="C76" s="324"/>
      <c r="D76" s="322">
        <v>18795</v>
      </c>
      <c r="E76" s="320"/>
      <c r="F76" s="335"/>
      <c r="G76" s="320"/>
      <c r="H76" s="326"/>
      <c r="I76" s="74"/>
    </row>
    <row r="77" spans="3:9" ht="12.75" hidden="1">
      <c r="C77" s="325">
        <f>SUM(C83:C92)</f>
        <v>6834</v>
      </c>
      <c r="D77" s="325"/>
      <c r="E77" s="326">
        <f>SUM(E83:E92)</f>
        <v>6834</v>
      </c>
      <c r="F77" s="405"/>
      <c r="G77" s="326"/>
      <c r="H77" s="335"/>
      <c r="I77" s="328"/>
    </row>
    <row r="78" spans="1:9" ht="12.75" hidden="1">
      <c r="A78" s="439">
        <v>312001</v>
      </c>
      <c r="B78" s="438" t="s">
        <v>403</v>
      </c>
      <c r="C78" s="325"/>
      <c r="D78" s="325"/>
      <c r="E78" s="326"/>
      <c r="F78" s="405"/>
      <c r="G78" s="326"/>
      <c r="H78" s="382"/>
      <c r="I78" s="442"/>
    </row>
    <row r="79" spans="1:9" ht="12.75">
      <c r="A79" s="341">
        <v>312001</v>
      </c>
      <c r="B79" s="330" t="s">
        <v>360</v>
      </c>
      <c r="C79" s="325"/>
      <c r="D79" s="332">
        <v>4500</v>
      </c>
      <c r="E79" s="326"/>
      <c r="F79" s="401">
        <v>6000</v>
      </c>
      <c r="G79" s="326"/>
      <c r="H79" s="382">
        <v>6005.18</v>
      </c>
      <c r="I79" s="328"/>
    </row>
    <row r="80" spans="1:9" ht="12.75" hidden="1">
      <c r="A80" s="341"/>
      <c r="B80" s="330"/>
      <c r="C80" s="325"/>
      <c r="D80" s="332"/>
      <c r="E80" s="326"/>
      <c r="F80" s="402"/>
      <c r="G80" s="326"/>
      <c r="H80" s="335"/>
      <c r="I80" s="328"/>
    </row>
    <row r="81" spans="1:9" ht="12.75" hidden="1">
      <c r="A81" s="341">
        <v>312001</v>
      </c>
      <c r="B81" s="330" t="s">
        <v>361</v>
      </c>
      <c r="C81" s="325"/>
      <c r="D81" s="332">
        <v>0</v>
      </c>
      <c r="E81" s="326"/>
      <c r="F81" s="402"/>
      <c r="G81" s="326"/>
      <c r="H81" s="334"/>
      <c r="I81" s="328"/>
    </row>
    <row r="82" spans="1:9" ht="12.75">
      <c r="A82" s="341">
        <v>312001</v>
      </c>
      <c r="B82" s="330" t="s">
        <v>362</v>
      </c>
      <c r="C82" s="325"/>
      <c r="D82" s="332">
        <v>3000</v>
      </c>
      <c r="E82" s="326"/>
      <c r="F82" s="401">
        <v>4315</v>
      </c>
      <c r="G82" s="326"/>
      <c r="H82" s="515">
        <v>4315.21</v>
      </c>
      <c r="I82" s="442"/>
    </row>
    <row r="83" spans="1:9" ht="12.75" hidden="1">
      <c r="A83" s="329">
        <v>312001</v>
      </c>
      <c r="B83" s="330" t="s">
        <v>363</v>
      </c>
      <c r="C83" s="331">
        <v>6587</v>
      </c>
      <c r="D83" s="332">
        <v>0</v>
      </c>
      <c r="E83" s="333">
        <v>6587</v>
      </c>
      <c r="F83" s="406"/>
      <c r="G83" s="333"/>
      <c r="H83" s="342"/>
      <c r="I83" s="74"/>
    </row>
    <row r="84" spans="1:9" ht="12.75" hidden="1">
      <c r="A84" s="329"/>
      <c r="B84" s="330"/>
      <c r="C84" s="331"/>
      <c r="D84" s="332"/>
      <c r="E84" s="333"/>
      <c r="F84" s="406"/>
      <c r="G84" s="333"/>
      <c r="H84" s="342"/>
      <c r="I84" s="74"/>
    </row>
    <row r="85" spans="1:9" ht="12.75" hidden="1">
      <c r="A85" s="329"/>
      <c r="B85" s="330"/>
      <c r="C85" s="331"/>
      <c r="D85" s="332"/>
      <c r="E85" s="333"/>
      <c r="F85" s="406"/>
      <c r="G85" s="333"/>
      <c r="H85" s="342"/>
      <c r="I85" s="74"/>
    </row>
    <row r="86" spans="1:9" ht="12.75" hidden="1">
      <c r="A86" s="329">
        <v>312001</v>
      </c>
      <c r="B86" s="330" t="s">
        <v>386</v>
      </c>
      <c r="C86" s="331"/>
      <c r="D86" s="332">
        <v>0</v>
      </c>
      <c r="E86" s="333"/>
      <c r="F86" s="406">
        <v>221</v>
      </c>
      <c r="G86" s="333"/>
      <c r="H86" s="342">
        <v>221</v>
      </c>
      <c r="I86" s="436"/>
    </row>
    <row r="87" spans="1:9" ht="12.75" hidden="1">
      <c r="A87" s="329">
        <v>312001</v>
      </c>
      <c r="B87" s="330" t="s">
        <v>387</v>
      </c>
      <c r="C87" s="331"/>
      <c r="D87" s="332">
        <v>0</v>
      </c>
      <c r="E87" s="333"/>
      <c r="F87" s="406">
        <v>1426</v>
      </c>
      <c r="G87" s="333"/>
      <c r="H87" s="334">
        <v>1426</v>
      </c>
      <c r="I87" s="436"/>
    </row>
    <row r="88" spans="1:9" ht="12.75" hidden="1">
      <c r="A88" s="329">
        <v>312001</v>
      </c>
      <c r="B88" s="330" t="s">
        <v>364</v>
      </c>
      <c r="C88" s="331"/>
      <c r="D88" s="332">
        <v>0</v>
      </c>
      <c r="E88" s="333"/>
      <c r="F88" s="401"/>
      <c r="G88" s="333"/>
      <c r="H88" s="334"/>
      <c r="I88" s="74"/>
    </row>
    <row r="89" spans="1:11" ht="12.75">
      <c r="A89" s="329">
        <v>312001</v>
      </c>
      <c r="B89" s="330" t="s">
        <v>365</v>
      </c>
      <c r="C89" s="331">
        <v>80</v>
      </c>
      <c r="D89" s="332">
        <v>435</v>
      </c>
      <c r="E89" s="320">
        <v>80</v>
      </c>
      <c r="F89" s="401">
        <v>435</v>
      </c>
      <c r="G89" s="320"/>
      <c r="H89" s="334">
        <v>438.9</v>
      </c>
      <c r="I89" s="74"/>
      <c r="K89" s="343"/>
    </row>
    <row r="90" spans="1:11" ht="12.75" hidden="1">
      <c r="A90" s="329">
        <v>312001</v>
      </c>
      <c r="B90" s="330" t="s">
        <v>366</v>
      </c>
      <c r="C90" s="331"/>
      <c r="D90" s="332"/>
      <c r="E90" s="320"/>
      <c r="F90" s="401"/>
      <c r="G90" s="320"/>
      <c r="H90" s="334"/>
      <c r="I90" s="297"/>
      <c r="K90" s="343"/>
    </row>
    <row r="91" spans="1:11" ht="12.75" hidden="1">
      <c r="A91" s="329">
        <v>312001</v>
      </c>
      <c r="B91" s="330" t="s">
        <v>367</v>
      </c>
      <c r="C91" s="331">
        <v>155</v>
      </c>
      <c r="D91" s="332">
        <v>250</v>
      </c>
      <c r="E91" s="320">
        <v>155</v>
      </c>
      <c r="F91" s="401">
        <v>250</v>
      </c>
      <c r="G91" s="320"/>
      <c r="H91" s="334">
        <v>161</v>
      </c>
      <c r="I91" s="411" t="s">
        <v>393</v>
      </c>
      <c r="K91" s="343"/>
    </row>
    <row r="92" spans="1:11" ht="12.75" hidden="1">
      <c r="A92" s="329">
        <v>312001</v>
      </c>
      <c r="B92" s="330" t="s">
        <v>368</v>
      </c>
      <c r="C92" s="331">
        <v>12</v>
      </c>
      <c r="D92" s="332">
        <v>0</v>
      </c>
      <c r="E92" s="320">
        <v>12</v>
      </c>
      <c r="F92" s="401"/>
      <c r="G92" s="320"/>
      <c r="H92" s="344">
        <v>509647</v>
      </c>
      <c r="I92" s="74"/>
      <c r="K92" s="343"/>
    </row>
    <row r="93" spans="1:11" ht="12.75">
      <c r="A93" s="329">
        <v>312001</v>
      </c>
      <c r="B93" s="330" t="s">
        <v>366</v>
      </c>
      <c r="C93" s="331"/>
      <c r="D93" s="332"/>
      <c r="E93" s="320"/>
      <c r="F93" s="401">
        <v>4102</v>
      </c>
      <c r="G93" s="320"/>
      <c r="H93" s="495">
        <v>4060.11</v>
      </c>
      <c r="I93" s="74"/>
      <c r="K93" s="343"/>
    </row>
    <row r="94" spans="1:11" ht="12.75">
      <c r="A94" s="329">
        <v>312001</v>
      </c>
      <c r="B94" s="330" t="s">
        <v>378</v>
      </c>
      <c r="C94" s="331"/>
      <c r="D94" s="332">
        <v>9240</v>
      </c>
      <c r="E94" s="320"/>
      <c r="F94" s="401">
        <v>9240</v>
      </c>
      <c r="G94" s="320"/>
      <c r="H94" s="385">
        <v>9175.92</v>
      </c>
      <c r="I94" s="74"/>
      <c r="K94" s="343"/>
    </row>
    <row r="95" spans="1:11" ht="12.75">
      <c r="A95" s="329">
        <v>312001</v>
      </c>
      <c r="B95" s="330" t="s">
        <v>367</v>
      </c>
      <c r="C95" s="331"/>
      <c r="D95" s="332"/>
      <c r="E95" s="320"/>
      <c r="F95" s="401">
        <v>749</v>
      </c>
      <c r="G95" s="320"/>
      <c r="H95" s="385">
        <v>716.49</v>
      </c>
      <c r="I95" s="74"/>
      <c r="K95" s="343"/>
    </row>
    <row r="96" spans="1:11" ht="12.75">
      <c r="A96" s="329">
        <v>312001</v>
      </c>
      <c r="B96" s="330" t="s">
        <v>379</v>
      </c>
      <c r="C96" s="331"/>
      <c r="D96" s="332">
        <v>1620</v>
      </c>
      <c r="E96" s="320"/>
      <c r="F96" s="401">
        <v>1620</v>
      </c>
      <c r="G96" s="320"/>
      <c r="H96" s="385">
        <v>1619.4</v>
      </c>
      <c r="I96" s="74"/>
      <c r="K96" s="343"/>
    </row>
    <row r="97" spans="1:11" ht="12.75">
      <c r="A97" s="329">
        <v>312001</v>
      </c>
      <c r="B97" s="330" t="s">
        <v>461</v>
      </c>
      <c r="C97" s="331"/>
      <c r="D97" s="332"/>
      <c r="E97" s="320"/>
      <c r="F97" s="401">
        <v>3664</v>
      </c>
      <c r="G97" s="320"/>
      <c r="H97" s="385">
        <v>3660.01</v>
      </c>
      <c r="I97" s="74"/>
      <c r="K97" s="343"/>
    </row>
    <row r="98" spans="1:11" ht="12.75">
      <c r="A98" s="329">
        <v>312001</v>
      </c>
      <c r="B98" s="330" t="s">
        <v>462</v>
      </c>
      <c r="C98" s="331"/>
      <c r="D98" s="332"/>
      <c r="E98" s="320"/>
      <c r="F98" s="401">
        <v>1500</v>
      </c>
      <c r="G98" s="320"/>
      <c r="H98" s="491">
        <v>1500</v>
      </c>
      <c r="I98" s="74"/>
      <c r="K98" s="343"/>
    </row>
    <row r="99" spans="1:11" ht="12.75">
      <c r="A99" s="321">
        <v>312012</v>
      </c>
      <c r="B99" s="330"/>
      <c r="C99" s="331"/>
      <c r="D99" s="322">
        <v>130628</v>
      </c>
      <c r="E99" s="320"/>
      <c r="F99" s="383"/>
      <c r="G99" s="320"/>
      <c r="H99" s="380"/>
      <c r="I99" s="74"/>
      <c r="K99" s="343"/>
    </row>
    <row r="100" spans="1:11" ht="12.75">
      <c r="A100" s="329"/>
      <c r="B100" s="330" t="s">
        <v>368</v>
      </c>
      <c r="C100" s="331"/>
      <c r="D100" s="332">
        <v>115</v>
      </c>
      <c r="E100" s="320"/>
      <c r="F100" s="401">
        <v>115</v>
      </c>
      <c r="G100" s="320"/>
      <c r="H100" s="381">
        <v>102.82</v>
      </c>
      <c r="I100" s="74"/>
      <c r="K100" s="343"/>
    </row>
    <row r="101" spans="1:11" ht="12.75">
      <c r="A101" s="329"/>
      <c r="B101" s="330" t="s">
        <v>363</v>
      </c>
      <c r="C101" s="331"/>
      <c r="D101" s="332">
        <v>126240</v>
      </c>
      <c r="E101" s="320"/>
      <c r="F101" s="514">
        <v>124600</v>
      </c>
      <c r="G101" s="320"/>
      <c r="H101" s="385">
        <v>124600</v>
      </c>
      <c r="I101" s="74"/>
      <c r="K101" s="343"/>
    </row>
    <row r="102" spans="1:11" ht="12.75">
      <c r="A102" s="329"/>
      <c r="B102" s="330" t="s">
        <v>364</v>
      </c>
      <c r="C102" s="331"/>
      <c r="D102" s="332">
        <v>1873</v>
      </c>
      <c r="E102" s="320"/>
      <c r="F102" s="401">
        <v>1863</v>
      </c>
      <c r="G102" s="320"/>
      <c r="H102" s="516">
        <v>1863</v>
      </c>
      <c r="I102" s="74"/>
      <c r="K102" s="343"/>
    </row>
    <row r="103" spans="1:11" ht="12.75">
      <c r="A103" s="329"/>
      <c r="B103" s="330" t="s">
        <v>389</v>
      </c>
      <c r="C103" s="331"/>
      <c r="D103" s="332">
        <v>2400</v>
      </c>
      <c r="E103" s="320"/>
      <c r="F103" s="401">
        <v>2460</v>
      </c>
      <c r="G103" s="320"/>
      <c r="H103" s="516">
        <v>2460</v>
      </c>
      <c r="I103" s="74"/>
      <c r="K103" s="343"/>
    </row>
    <row r="104" spans="1:11" ht="12.75">
      <c r="A104" s="329"/>
      <c r="B104" s="330" t="s">
        <v>388</v>
      </c>
      <c r="C104" s="331"/>
      <c r="D104" s="332"/>
      <c r="E104" s="320"/>
      <c r="F104" s="401">
        <v>1356</v>
      </c>
      <c r="G104" s="320"/>
      <c r="H104" s="516">
        <v>1356</v>
      </c>
      <c r="I104" s="74"/>
      <c r="K104" s="343"/>
    </row>
    <row r="105" spans="1:11" ht="12.75">
      <c r="A105" s="317" t="s">
        <v>369</v>
      </c>
      <c r="B105" s="345"/>
      <c r="C105" s="346">
        <f>SUM(C7+C15+C23+C32+C63+C65+C77)</f>
        <v>26968</v>
      </c>
      <c r="D105" s="347">
        <v>465680</v>
      </c>
      <c r="E105" s="318">
        <f>SUM(E7+E15+E23+E32+E63+E65+E77)</f>
        <v>27506</v>
      </c>
      <c r="F105" s="520">
        <v>835647</v>
      </c>
      <c r="G105" s="318"/>
      <c r="H105" s="521">
        <v>484062.81</v>
      </c>
      <c r="I105" s="328"/>
      <c r="K105" s="297"/>
    </row>
    <row r="106" spans="1:11" ht="12.75" hidden="1">
      <c r="A106" s="349" t="s">
        <v>370</v>
      </c>
      <c r="B106" s="350"/>
      <c r="C106" s="351"/>
      <c r="D106" s="352"/>
      <c r="E106" s="350"/>
      <c r="F106" s="348"/>
      <c r="G106" s="350"/>
      <c r="H106" s="348"/>
      <c r="I106" s="74"/>
      <c r="K106" s="297"/>
    </row>
    <row r="107" spans="1:11" ht="12.75" hidden="1">
      <c r="A107" s="353">
        <v>233001</v>
      </c>
      <c r="B107" s="350" t="s">
        <v>371</v>
      </c>
      <c r="C107" s="350">
        <v>20</v>
      </c>
      <c r="D107" s="352">
        <f>C107/30.126</f>
        <v>0.6638783774812455</v>
      </c>
      <c r="E107" s="350">
        <v>20</v>
      </c>
      <c r="F107" s="348"/>
      <c r="G107" s="350"/>
      <c r="H107" s="348"/>
      <c r="I107" s="74"/>
      <c r="K107" s="343"/>
    </row>
    <row r="108" spans="1:11" ht="12.75" hidden="1">
      <c r="A108" s="354">
        <v>239001</v>
      </c>
      <c r="B108" s="355" t="s">
        <v>372</v>
      </c>
      <c r="C108" s="356">
        <v>18810</v>
      </c>
      <c r="D108" s="352">
        <f>C108/30.126</f>
        <v>624.3776140211113</v>
      </c>
      <c r="E108" s="350">
        <v>0</v>
      </c>
      <c r="F108" s="348"/>
      <c r="G108" s="350"/>
      <c r="H108" s="357"/>
      <c r="I108" s="74"/>
      <c r="K108" s="74"/>
    </row>
    <row r="109" spans="1:11" ht="12.75" hidden="1">
      <c r="A109" s="349" t="s">
        <v>370</v>
      </c>
      <c r="B109" s="350"/>
      <c r="C109" s="351">
        <f>SUM(C107:C108)</f>
        <v>18830</v>
      </c>
      <c r="D109" s="358">
        <f>C109/30.126</f>
        <v>625.0414923985926</v>
      </c>
      <c r="E109" s="351">
        <f>SUM(E107:E108)</f>
        <v>20</v>
      </c>
      <c r="F109" s="357"/>
      <c r="G109" s="351"/>
      <c r="H109" s="357">
        <v>3818</v>
      </c>
      <c r="I109" s="328"/>
      <c r="K109" s="297"/>
    </row>
    <row r="110" spans="1:11" ht="12.75">
      <c r="A110" s="349"/>
      <c r="B110" s="350" t="s">
        <v>301</v>
      </c>
      <c r="C110" s="351"/>
      <c r="D110" s="358">
        <v>4100</v>
      </c>
      <c r="E110" s="351"/>
      <c r="F110" s="357">
        <v>4734</v>
      </c>
      <c r="G110" s="351"/>
      <c r="H110" s="513">
        <v>4733.21</v>
      </c>
      <c r="I110" s="442" t="s">
        <v>466</v>
      </c>
      <c r="K110" s="297"/>
    </row>
    <row r="111" spans="1:11" ht="12.75">
      <c r="A111" s="360" t="s">
        <v>369</v>
      </c>
      <c r="B111" s="361"/>
      <c r="C111" s="260"/>
      <c r="D111" s="362">
        <v>469780</v>
      </c>
      <c r="E111" s="260"/>
      <c r="F111" s="359">
        <v>840381</v>
      </c>
      <c r="G111" s="260"/>
      <c r="H111" s="357">
        <v>488796.02</v>
      </c>
      <c r="I111" s="328"/>
      <c r="K111" s="297"/>
    </row>
    <row r="112" spans="1:11" ht="12.75">
      <c r="A112" s="363" t="s">
        <v>370</v>
      </c>
      <c r="B112" s="350"/>
      <c r="C112" s="351"/>
      <c r="D112" s="358"/>
      <c r="E112" s="351"/>
      <c r="F112" s="357"/>
      <c r="G112" s="351"/>
      <c r="H112" s="357"/>
      <c r="I112" s="328"/>
      <c r="K112" s="297"/>
    </row>
    <row r="113" spans="1:11" ht="12.75">
      <c r="A113" s="363">
        <v>322001</v>
      </c>
      <c r="B113" s="350" t="s">
        <v>464</v>
      </c>
      <c r="C113" s="351"/>
      <c r="D113" s="358"/>
      <c r="E113" s="351"/>
      <c r="F113" s="519">
        <v>3000</v>
      </c>
      <c r="G113" s="351"/>
      <c r="H113" s="519">
        <v>3000</v>
      </c>
      <c r="I113" s="328"/>
      <c r="K113" s="297"/>
    </row>
    <row r="114" spans="1:11" ht="12.75">
      <c r="A114" s="349">
        <v>322001</v>
      </c>
      <c r="B114" s="350" t="s">
        <v>463</v>
      </c>
      <c r="C114" s="351"/>
      <c r="D114" s="518"/>
      <c r="E114" s="351"/>
      <c r="F114" s="357"/>
      <c r="G114" s="351"/>
      <c r="H114" s="517">
        <v>4000</v>
      </c>
      <c r="I114" s="442"/>
      <c r="K114" s="297"/>
    </row>
    <row r="115" spans="1:11" ht="12.75">
      <c r="A115" s="363" t="s">
        <v>370</v>
      </c>
      <c r="B115" s="350"/>
      <c r="C115" s="351"/>
      <c r="D115" s="518"/>
      <c r="E115" s="351"/>
      <c r="F115" s="357">
        <v>3000</v>
      </c>
      <c r="G115" s="351"/>
      <c r="H115" s="522">
        <v>7000</v>
      </c>
      <c r="I115" s="442"/>
      <c r="K115" s="297"/>
    </row>
    <row r="116" spans="1:11" ht="12.75">
      <c r="A116" s="492" t="s">
        <v>300</v>
      </c>
      <c r="B116" s="373"/>
      <c r="C116" s="368"/>
      <c r="D116" s="364"/>
      <c r="E116" s="367"/>
      <c r="F116" s="365"/>
      <c r="G116" s="367"/>
      <c r="H116" s="365"/>
      <c r="I116" s="74"/>
      <c r="K116" s="297"/>
    </row>
    <row r="117" spans="1:11" ht="12.75" hidden="1">
      <c r="A117" s="366">
        <v>322001</v>
      </c>
      <c r="B117" s="367" t="s">
        <v>373</v>
      </c>
      <c r="C117" s="369"/>
      <c r="D117" s="364"/>
      <c r="E117" s="367"/>
      <c r="F117" s="365"/>
      <c r="G117" s="367"/>
      <c r="H117" s="365"/>
      <c r="I117" s="74"/>
      <c r="K117" s="297"/>
    </row>
    <row r="118" spans="1:9" ht="12.75">
      <c r="A118" s="366">
        <v>453</v>
      </c>
      <c r="B118" s="367" t="s">
        <v>431</v>
      </c>
      <c r="C118" s="369">
        <v>173</v>
      </c>
      <c r="D118" s="364"/>
      <c r="E118" s="367">
        <v>0</v>
      </c>
      <c r="F118" s="523">
        <v>1450</v>
      </c>
      <c r="G118" s="524"/>
      <c r="H118" s="525">
        <v>1450</v>
      </c>
      <c r="I118" s="442"/>
    </row>
    <row r="119" spans="1:9" ht="12.75" hidden="1">
      <c r="A119" s="366"/>
      <c r="B119" s="367"/>
      <c r="C119" s="369">
        <v>3500</v>
      </c>
      <c r="D119" s="364">
        <f>C121/30.126</f>
        <v>2071.3005377414856</v>
      </c>
      <c r="E119" s="369">
        <v>3500</v>
      </c>
      <c r="F119" s="523"/>
      <c r="G119" s="526">
        <v>3500</v>
      </c>
      <c r="H119" s="525"/>
      <c r="I119" s="297"/>
    </row>
    <row r="120" spans="1:9" ht="12.75" hidden="1">
      <c r="A120" s="366" t="s">
        <v>251</v>
      </c>
      <c r="B120" s="367" t="s">
        <v>374</v>
      </c>
      <c r="C120" s="369"/>
      <c r="D120" s="364"/>
      <c r="E120" s="367"/>
      <c r="F120" s="523"/>
      <c r="G120" s="524"/>
      <c r="H120" s="525"/>
      <c r="I120" s="74"/>
    </row>
    <row r="121" spans="1:9" ht="12.75" hidden="1">
      <c r="A121" s="370">
        <v>514002</v>
      </c>
      <c r="B121" s="367" t="s">
        <v>375</v>
      </c>
      <c r="C121" s="369">
        <v>62400</v>
      </c>
      <c r="D121" s="371">
        <v>0</v>
      </c>
      <c r="E121" s="367"/>
      <c r="F121" s="523"/>
      <c r="G121" s="524"/>
      <c r="H121" s="525"/>
      <c r="I121" s="74"/>
    </row>
    <row r="122" spans="1:9" ht="12.75" hidden="1">
      <c r="A122" s="370">
        <v>514002</v>
      </c>
      <c r="B122" s="367" t="s">
        <v>376</v>
      </c>
      <c r="C122" s="369"/>
      <c r="D122" s="120"/>
      <c r="E122" s="367"/>
      <c r="F122" s="523"/>
      <c r="G122" s="524"/>
      <c r="H122" s="525"/>
      <c r="I122" s="74"/>
    </row>
    <row r="123" spans="1:9" ht="12.75" hidden="1">
      <c r="A123" s="370"/>
      <c r="B123" s="367"/>
      <c r="C123" s="369"/>
      <c r="D123" s="120"/>
      <c r="E123" s="367"/>
      <c r="F123" s="523"/>
      <c r="G123" s="524"/>
      <c r="H123" s="527"/>
      <c r="I123" s="74"/>
    </row>
    <row r="124" spans="1:9" ht="12.75">
      <c r="A124" s="370">
        <v>453</v>
      </c>
      <c r="B124" s="367" t="s">
        <v>432</v>
      </c>
      <c r="C124" s="369"/>
      <c r="D124" s="493"/>
      <c r="E124" s="367"/>
      <c r="F124" s="523">
        <v>4000</v>
      </c>
      <c r="G124" s="524"/>
      <c r="H124" s="527">
        <v>4000</v>
      </c>
      <c r="I124" s="74"/>
    </row>
    <row r="125" spans="1:9" ht="12.75">
      <c r="A125" s="370">
        <v>454001</v>
      </c>
      <c r="B125" s="367" t="s">
        <v>465</v>
      </c>
      <c r="C125" s="369"/>
      <c r="D125" s="493"/>
      <c r="E125" s="367"/>
      <c r="F125" s="523">
        <v>17180</v>
      </c>
      <c r="G125" s="524"/>
      <c r="H125" s="527">
        <v>17177.31</v>
      </c>
      <c r="I125" s="74"/>
    </row>
    <row r="126" spans="1:9" ht="12.75">
      <c r="A126" s="492" t="s">
        <v>300</v>
      </c>
      <c r="B126" s="373"/>
      <c r="C126" s="368">
        <f>SUM(C118:C122)</f>
        <v>66073</v>
      </c>
      <c r="D126" s="372"/>
      <c r="E126" s="373">
        <f>SUM(E118:E122)</f>
        <v>3500</v>
      </c>
      <c r="F126" s="365">
        <v>22630</v>
      </c>
      <c r="G126" s="373">
        <f>SUM(G118:G122)</f>
        <v>3500</v>
      </c>
      <c r="H126" s="496">
        <v>22627.31</v>
      </c>
      <c r="I126" s="328"/>
    </row>
    <row r="127" spans="1:9" ht="12.75">
      <c r="A127" s="398"/>
      <c r="B127" s="328"/>
      <c r="C127" s="298"/>
      <c r="D127" s="322"/>
      <c r="E127" s="328"/>
      <c r="F127" s="300"/>
      <c r="G127" s="328"/>
      <c r="H127" s="445"/>
      <c r="I127" s="328"/>
    </row>
    <row r="128" spans="1:9" ht="12.75">
      <c r="A128" s="445"/>
      <c r="B128" s="445"/>
      <c r="C128" s="445"/>
      <c r="D128" s="322"/>
      <c r="E128" s="445"/>
      <c r="F128" s="445"/>
      <c r="G128" s="445"/>
      <c r="H128" s="443"/>
      <c r="I128" s="328"/>
    </row>
    <row r="129" spans="1:9" ht="12.75">
      <c r="A129" s="375" t="s">
        <v>298</v>
      </c>
      <c r="B129" s="345"/>
      <c r="C129" s="346">
        <v>26968</v>
      </c>
      <c r="D129" s="376">
        <v>469780</v>
      </c>
      <c r="E129" s="346">
        <v>27506</v>
      </c>
      <c r="F129" s="374">
        <v>840381</v>
      </c>
      <c r="G129" s="346">
        <v>27829</v>
      </c>
      <c r="H129" s="400">
        <v>488796.02</v>
      </c>
      <c r="I129" s="328"/>
    </row>
    <row r="130" spans="1:9" ht="12.75" hidden="1">
      <c r="A130" s="375"/>
      <c r="B130" s="345"/>
      <c r="C130" s="346"/>
      <c r="D130" s="322">
        <v>522133</v>
      </c>
      <c r="E130" s="346"/>
      <c r="F130" s="374"/>
      <c r="G130" s="346"/>
      <c r="H130" s="374"/>
      <c r="I130" s="328"/>
    </row>
    <row r="131" spans="1:9" ht="12.75" hidden="1">
      <c r="A131" s="375"/>
      <c r="B131" s="345"/>
      <c r="C131" s="346"/>
      <c r="D131" s="2"/>
      <c r="E131" s="346"/>
      <c r="F131" s="374"/>
      <c r="G131" s="346"/>
      <c r="H131" s="357">
        <v>0</v>
      </c>
      <c r="I131" s="328"/>
    </row>
    <row r="132" spans="1:9" ht="12.75">
      <c r="A132" s="349" t="s">
        <v>299</v>
      </c>
      <c r="B132" s="350"/>
      <c r="C132" s="377">
        <v>18830</v>
      </c>
      <c r="D132" s="378"/>
      <c r="E132" s="377">
        <v>20</v>
      </c>
      <c r="F132" s="357">
        <v>3000</v>
      </c>
      <c r="G132" s="377">
        <v>20</v>
      </c>
      <c r="H132" s="357">
        <v>7000</v>
      </c>
      <c r="I132" s="328"/>
    </row>
    <row r="133" spans="1:9" ht="12.75" hidden="1">
      <c r="A133" s="366">
        <v>322001</v>
      </c>
      <c r="B133" s="367" t="s">
        <v>373</v>
      </c>
      <c r="C133" s="369"/>
      <c r="E133" s="377"/>
      <c r="F133" s="357"/>
      <c r="G133" s="377"/>
      <c r="H133" s="357"/>
      <c r="I133" s="328"/>
    </row>
    <row r="134" spans="1:9" ht="12.75" hidden="1">
      <c r="A134" s="349">
        <v>322001</v>
      </c>
      <c r="B134" s="350" t="s">
        <v>373</v>
      </c>
      <c r="C134" s="356"/>
      <c r="E134" s="377"/>
      <c r="F134" s="357"/>
      <c r="G134" s="377"/>
      <c r="H134" s="357"/>
      <c r="I134" s="328"/>
    </row>
    <row r="135" spans="1:9" ht="12.75">
      <c r="A135" s="366" t="s">
        <v>300</v>
      </c>
      <c r="B135" s="367"/>
      <c r="C135" s="368">
        <v>66073</v>
      </c>
      <c r="D135" s="379"/>
      <c r="E135" s="368">
        <v>3500</v>
      </c>
      <c r="F135" s="365">
        <v>22630</v>
      </c>
      <c r="G135" s="377"/>
      <c r="H135" s="365">
        <v>22627.31</v>
      </c>
      <c r="I135" s="328"/>
    </row>
    <row r="136" spans="1:9" ht="12.75">
      <c r="A136" s="386" t="s">
        <v>302</v>
      </c>
      <c r="B136" s="387"/>
      <c r="C136" s="388">
        <f>SUM(C129:C135)</f>
        <v>111871</v>
      </c>
      <c r="D136" s="528">
        <v>469780</v>
      </c>
      <c r="E136" s="388">
        <f>SUM(E129:E135)</f>
        <v>31026</v>
      </c>
      <c r="F136" s="528">
        <v>886011</v>
      </c>
      <c r="G136" s="389">
        <v>3500</v>
      </c>
      <c r="H136" s="390">
        <v>518423.33</v>
      </c>
      <c r="I136" s="328"/>
    </row>
    <row r="137" spans="1:8" ht="12.75">
      <c r="A137" s="2"/>
      <c r="B137" s="2"/>
      <c r="C137" s="2"/>
      <c r="E137" s="2"/>
      <c r="G137" s="327">
        <f>SUM(G129:G136)</f>
        <v>31349</v>
      </c>
      <c r="H137" s="2"/>
    </row>
    <row r="138" ht="12.75">
      <c r="G138" s="2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OCU</cp:lastModifiedBy>
  <cp:lastPrinted>2015-06-22T12:14:44Z</cp:lastPrinted>
  <dcterms:created xsi:type="dcterms:W3CDTF">2012-12-17T15:09:41Z</dcterms:created>
  <dcterms:modified xsi:type="dcterms:W3CDTF">2015-06-22T12:14:48Z</dcterms:modified>
  <cp:category/>
  <cp:version/>
  <cp:contentType/>
  <cp:contentStatus/>
</cp:coreProperties>
</file>